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820" firstSheet="2" activeTab="9"/>
  </bookViews>
  <sheets>
    <sheet name="900" sheetId="1" r:id="rId1"/>
    <sheet name="910" sheetId="2" r:id="rId2"/>
    <sheet name="7950101" sheetId="3" r:id="rId3"/>
    <sheet name="7950600" sheetId="4" r:id="rId4"/>
    <sheet name="7950800" sheetId="5" r:id="rId5"/>
    <sheet name="многод." sheetId="6" r:id="rId6"/>
    <sheet name="901" sheetId="7" r:id="rId7"/>
    <sheet name="дош. детство" sheetId="8" r:id="rId8"/>
    <sheet name="7950400" sheetId="9" r:id="rId9"/>
    <sheet name="7953600" sheetId="10" r:id="rId10"/>
  </sheets>
  <definedNames/>
  <calcPr fullCalcOnLoad="1"/>
</workbook>
</file>

<file path=xl/sharedStrings.xml><?xml version="1.0" encoding="utf-8"?>
<sst xmlns="http://schemas.openxmlformats.org/spreadsheetml/2006/main" count="761" uniqueCount="128">
  <si>
    <t>Договор №          от                       с кем</t>
  </si>
  <si>
    <t>номер</t>
  </si>
  <si>
    <t>минут</t>
  </si>
  <si>
    <t>*</t>
  </si>
  <si>
    <t>мес.</t>
  </si>
  <si>
    <t>оплата отопления и технологических нужд</t>
  </si>
  <si>
    <t>Гкал</t>
  </si>
  <si>
    <t>=</t>
  </si>
  <si>
    <t>чел.</t>
  </si>
  <si>
    <t>руб.</t>
  </si>
  <si>
    <t>оплата потребления газа</t>
  </si>
  <si>
    <t>оплата потребления освещения</t>
  </si>
  <si>
    <t xml:space="preserve"> свободные нерегулируемые цены </t>
  </si>
  <si>
    <t>оплата водоснабжения помещения</t>
  </si>
  <si>
    <t>вода</t>
  </si>
  <si>
    <t>канализация</t>
  </si>
  <si>
    <t>куб.м.</t>
  </si>
  <si>
    <t>Вывоз мусора</t>
  </si>
  <si>
    <t>тех. обслуживание ТС</t>
  </si>
  <si>
    <t>Дератизация помещения</t>
  </si>
  <si>
    <t>кв.</t>
  </si>
  <si>
    <t>-</t>
  </si>
  <si>
    <t>ВДПО</t>
  </si>
  <si>
    <t>Оплата тек.ремонта оборудования,инвентаря ( 2% от балансовой стоимости)</t>
  </si>
  <si>
    <t>Оплата тек.ремонта зданий и сооружений ( 0,5% от балансовой стоимости)</t>
  </si>
  <si>
    <t>прочее</t>
  </si>
  <si>
    <t>тревожная кнопка</t>
  </si>
  <si>
    <t>медосмотр сотрудников</t>
  </si>
  <si>
    <t>налог на имущество 2,2% от остаточной стоимости о.с.</t>
  </si>
  <si>
    <t>налог на землю 1.5% от кадастровой стоимости</t>
  </si>
  <si>
    <t xml:space="preserve">кадастровый номер </t>
  </si>
  <si>
    <t>транспортный налог</t>
  </si>
  <si>
    <t>____________</t>
  </si>
  <si>
    <t>расшифровка подписи</t>
  </si>
  <si>
    <t>квт.</t>
  </si>
  <si>
    <t>мес</t>
  </si>
  <si>
    <t>Расчет расходов бюджета по аналитическому коду  211</t>
  </si>
  <si>
    <t>Расчет расходов бюджета по аналитическому коду  212</t>
  </si>
  <si>
    <t>"Заработная плата"</t>
  </si>
  <si>
    <t>"Прочие выплаты"</t>
  </si>
  <si>
    <t>Расчет расходов бюджета по аналитическому коду  213</t>
  </si>
  <si>
    <t>"Начисления на выплаты по оплате труда"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</si>
  <si>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</si>
  <si>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</si>
  <si>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223</t>
  </si>
  <si>
    <t>"Коммунальные услуги"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</si>
  <si>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</si>
  <si>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</si>
  <si>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</si>
  <si>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"Прочие работы, услуги "</t>
  </si>
  <si>
    <t>Расчет расходов бюджета по аналитическому коду  290</t>
  </si>
  <si>
    <t>"Прочие расходы"</t>
  </si>
  <si>
    <t>Расчет расходов бюджета по аналитическому коду  340</t>
  </si>
  <si>
    <t>"Увеличение стоимости материальных запасов"</t>
  </si>
  <si>
    <t>974 0701 7969741 901</t>
  </si>
  <si>
    <t>статья 340 "Увеличение стоимости материальных запасов"</t>
  </si>
  <si>
    <t>Дети</t>
  </si>
  <si>
    <t>Родительская плата 1 дня, руб.</t>
  </si>
  <si>
    <t>Кол-во дней</t>
  </si>
  <si>
    <t>Итого, руб.</t>
  </si>
  <si>
    <t>Кол-во детей со 100%-ной оплатой</t>
  </si>
  <si>
    <t>освобожденные от оплаты на 100 %</t>
  </si>
  <si>
    <t>освобожденные от оплаты на 25 %</t>
  </si>
  <si>
    <t>Итого</t>
  </si>
  <si>
    <t>приобретение плодовощной продукции</t>
  </si>
  <si>
    <t xml:space="preserve">Главный бухгалтер МДОУ № </t>
  </si>
  <si>
    <t xml:space="preserve">Заведующая МДОУ № </t>
  </si>
  <si>
    <t>0701 4209900 900</t>
  </si>
  <si>
    <t>ДОХОД : Родительская плата</t>
  </si>
  <si>
    <t xml:space="preserve">Остаток средств </t>
  </si>
  <si>
    <t>освобожденные от оплаты на 90 %</t>
  </si>
  <si>
    <t>РАСХОД:</t>
  </si>
  <si>
    <t>Питание детей</t>
  </si>
  <si>
    <t>Стоимость питания 1 дня, руб.</t>
  </si>
  <si>
    <t>Наименование</t>
  </si>
  <si>
    <t>Ед. измер.</t>
  </si>
  <si>
    <t>Кол-во</t>
  </si>
  <si>
    <t>Цена, руб.</t>
  </si>
  <si>
    <t xml:space="preserve">Заведующая  МДОУ № </t>
  </si>
  <si>
    <t>кол-во детей всего</t>
  </si>
  <si>
    <t>974 0701 4209900 910</t>
  </si>
  <si>
    <t>Расходы</t>
  </si>
  <si>
    <t>Доходы</t>
  </si>
  <si>
    <t>Добровольные пожертвования родителей</t>
  </si>
  <si>
    <t>интернет</t>
  </si>
  <si>
    <t>коэффициэнт дифлятор  с 01.01.2011года -  1,065</t>
  </si>
  <si>
    <t>тех. обслуживание кнопки, пож. сигнализации</t>
  </si>
  <si>
    <t>АПС</t>
  </si>
  <si>
    <t>аттестация рабочих мест</t>
  </si>
  <si>
    <t>кол.мест</t>
  </si>
  <si>
    <t>утилизация отходов ртутосодержащих ламп</t>
  </si>
  <si>
    <t>госпошлина</t>
  </si>
  <si>
    <t>отсутствие без уважительной причины</t>
  </si>
  <si>
    <t>974 0701 7953000 950</t>
  </si>
  <si>
    <t>974 0701 7976302 951</t>
  </si>
  <si>
    <t>974 0701 7950600 950</t>
  </si>
  <si>
    <t>Замена задвижек</t>
  </si>
  <si>
    <t>РАСШИФРОВКА К СМЕТЕ НА  01.01.2011г.</t>
  </si>
  <si>
    <t>РАСЧЕТЫ К СМЕТЕ  ДОХОДОВ  И РАСХОДОВ  НА 01.01.2011г.</t>
  </si>
  <si>
    <t>РАСШИФРОВКА К СМЕТЕ ДОХОДОВ И РАСХОДОВ НА 01.01.2011г.</t>
  </si>
  <si>
    <t xml:space="preserve">974 0701 7950800 950 </t>
  </si>
  <si>
    <t>"Прочие расходы, услуги"</t>
  </si>
  <si>
    <t xml:space="preserve">Проведение энергетического обследования              </t>
  </si>
  <si>
    <t xml:space="preserve">974 0701 7950400 950 </t>
  </si>
  <si>
    <t>Монтаж прямой связи с выводом на пульт МЧС</t>
  </si>
  <si>
    <t xml:space="preserve">974 0701 7953600 950 </t>
  </si>
  <si>
    <t>Заведующая МДОУ № 105</t>
  </si>
  <si>
    <t>Главный бухгалтер МДОУ № 105</t>
  </si>
  <si>
    <t xml:space="preserve">Заведующая МДОУ №105 </t>
  </si>
  <si>
    <t>Ремонт эвакуационных выходов</t>
  </si>
  <si>
    <t>м2</t>
  </si>
  <si>
    <t>6м2</t>
  </si>
  <si>
    <t>Аккредитация</t>
  </si>
  <si>
    <t>кадастровый номер  58:29:02  0090130176</t>
  </si>
  <si>
    <t>974 0701 7950101 950</t>
  </si>
  <si>
    <t>Расчет расходов бюджета по аналитическому коду  310</t>
  </si>
  <si>
    <t>"Увеличение стоимости основных средств"</t>
  </si>
  <si>
    <t>кушетка</t>
  </si>
  <si>
    <t>шт.</t>
  </si>
  <si>
    <t>мед.столик со ср-ми неотл. пом.</t>
  </si>
  <si>
    <t>динамометр деткий</t>
  </si>
  <si>
    <t>таблица для опр.зрения</t>
  </si>
  <si>
    <t>плантограф дер.</t>
  </si>
  <si>
    <t>аппарат УВЧ</t>
  </si>
  <si>
    <t>коэффициэнт дифлятор  с 01.01.2011года -  1,141</t>
  </si>
  <si>
    <t>Договор № 336 от 31.12.2010 г.  ООО 2 СКМ Энергосервис"</t>
  </si>
  <si>
    <t>Договор № 9134 от 16.12.2010 г. ОАО " Пензенская энергосбытовая компания"</t>
  </si>
  <si>
    <t>Договор № 64  от 01.01.2010 г. Оао " РЖД"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</si>
</sst>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00"/>
    <numFmt numFmtId="167" formatCode="0.0"/>
    <numFmt numFmtId="168" formatCode="0.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u val="single"/>
      <sz val="10"/>
      <name val="Times New Roman CE"/>
      <family val="0"/>
    </font>
    <font>
      <sz val="9"/>
      <name val="Arial Cyr"/>
      <family val="0"/>
    </font>
    <font>
      <sz val="9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11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horizontal="center"/>
      <protection locked="0"/>
    </xf>
    <xf numFmtId="2" fontId="2" fillId="0" borderId="34" xfId="0" applyNumberFormat="1" applyFont="1" applyBorder="1" applyAlignment="1" applyProtection="1">
      <alignment horizontal="right"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2" fontId="2" fillId="0" borderId="3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6" fillId="0" borderId="36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38" xfId="0" applyFont="1" applyBorder="1" applyAlignment="1">
      <alignment horizontal="left"/>
    </xf>
    <xf numFmtId="0" fontId="0" fillId="0" borderId="39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4" borderId="34" xfId="0" applyFill="1" applyBorder="1" applyAlignment="1" applyProtection="1">
      <alignment/>
      <protection locked="0"/>
    </xf>
    <xf numFmtId="0" fontId="0" fillId="4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36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 applyProtection="1">
      <alignment/>
      <protection/>
    </xf>
    <xf numFmtId="0" fontId="4" fillId="0" borderId="4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4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12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2" fontId="2" fillId="0" borderId="34" xfId="0" applyNumberFormat="1" applyFont="1" applyBorder="1" applyAlignment="1" applyProtection="1">
      <alignment horizontal="right"/>
      <protection/>
    </xf>
    <xf numFmtId="2" fontId="0" fillId="0" borderId="34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 locked="0"/>
    </xf>
    <xf numFmtId="0" fontId="0" fillId="10" borderId="31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/>
      <protection locked="0"/>
    </xf>
    <xf numFmtId="0" fontId="0" fillId="10" borderId="33" xfId="0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34" xfId="0" applyFill="1" applyBorder="1" applyAlignment="1" applyProtection="1">
      <alignment/>
      <protection locked="0"/>
    </xf>
    <xf numFmtId="0" fontId="0" fillId="10" borderId="15" xfId="0" applyFill="1" applyBorder="1" applyAlignment="1" applyProtection="1">
      <alignment/>
      <protection locked="0"/>
    </xf>
    <xf numFmtId="2" fontId="0" fillId="0" borderId="26" xfId="0" applyNumberFormat="1" applyFill="1" applyBorder="1" applyAlignment="1" applyProtection="1">
      <alignment/>
      <protection/>
    </xf>
    <xf numFmtId="168" fontId="0" fillId="10" borderId="13" xfId="0" applyNumberFormat="1" applyFill="1" applyBorder="1" applyAlignment="1" applyProtection="1">
      <alignment/>
      <protection locked="0"/>
    </xf>
    <xf numFmtId="0" fontId="0" fillId="10" borderId="14" xfId="0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/>
    </xf>
    <xf numFmtId="0" fontId="0" fillId="10" borderId="23" xfId="0" applyFill="1" applyBorder="1" applyAlignment="1" applyProtection="1">
      <alignment/>
      <protection locked="0"/>
    </xf>
    <xf numFmtId="0" fontId="4" fillId="0" borderId="36" xfId="0" applyFont="1" applyBorder="1" applyAlignment="1">
      <alignment horizontal="center"/>
    </xf>
    <xf numFmtId="0" fontId="0" fillId="10" borderId="11" xfId="0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25" xfId="0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6" fillId="10" borderId="10" xfId="0" applyFont="1" applyFill="1" applyBorder="1" applyAlignment="1" applyProtection="1">
      <alignment horizontal="right"/>
      <protection locked="0"/>
    </xf>
    <xf numFmtId="0" fontId="4" fillId="0" borderId="37" xfId="0" applyFont="1" applyBorder="1" applyAlignment="1">
      <alignment/>
    </xf>
    <xf numFmtId="0" fontId="9" fillId="0" borderId="37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2" fontId="2" fillId="10" borderId="34" xfId="0" applyNumberFormat="1" applyFont="1" applyFill="1" applyBorder="1" applyAlignment="1" applyProtection="1">
      <alignment horizontal="right"/>
      <protection locked="0"/>
    </xf>
    <xf numFmtId="0" fontId="4" fillId="10" borderId="36" xfId="0" applyFont="1" applyFill="1" applyBorder="1" applyAlignment="1" applyProtection="1">
      <alignment/>
      <protection locked="0"/>
    </xf>
    <xf numFmtId="2" fontId="2" fillId="0" borderId="34" xfId="0" applyNumberFormat="1" applyFont="1" applyFill="1" applyBorder="1" applyAlignment="1" applyProtection="1">
      <alignment horizontal="right"/>
      <protection/>
    </xf>
    <xf numFmtId="0" fontId="0" fillId="10" borderId="10" xfId="0" applyFill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6" fillId="0" borderId="44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10" borderId="39" xfId="0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2" fontId="6" fillId="0" borderId="36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6" xfId="0" applyFont="1" applyBorder="1" applyAlignment="1">
      <alignment/>
    </xf>
    <xf numFmtId="2" fontId="4" fillId="0" borderId="36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36" xfId="0" applyFont="1" applyBorder="1" applyAlignment="1">
      <alignment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36" xfId="0" applyFont="1" applyBorder="1" applyAlignment="1" applyProtection="1">
      <alignment horizontal="left"/>
      <protection locked="0"/>
    </xf>
    <xf numFmtId="2" fontId="4" fillId="0" borderId="36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>
      <alignment horizontal="center"/>
    </xf>
    <xf numFmtId="2" fontId="6" fillId="0" borderId="36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horizontal="left"/>
    </xf>
    <xf numFmtId="0" fontId="7" fillId="0" borderId="37" xfId="0" applyFont="1" applyBorder="1" applyAlignment="1">
      <alignment/>
    </xf>
    <xf numFmtId="0" fontId="0" fillId="0" borderId="33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/>
    </xf>
    <xf numFmtId="10" fontId="0" fillId="0" borderId="33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0" borderId="23" xfId="42" applyFont="1" applyFill="1" applyBorder="1" applyAlignment="1" applyProtection="1">
      <alignment horizontal="left"/>
      <protection locked="0"/>
    </xf>
    <xf numFmtId="44" fontId="0" fillId="0" borderId="11" xfId="42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4" fillId="0" borderId="36" xfId="0" applyNumberFormat="1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10" borderId="37" xfId="0" applyFont="1" applyFill="1" applyBorder="1" applyAlignment="1" applyProtection="1">
      <alignment horizontal="center"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2" fontId="4" fillId="0" borderId="36" xfId="0" applyNumberFormat="1" applyFont="1" applyBorder="1" applyAlignment="1" applyProtection="1">
      <alignment horizontal="center"/>
      <protection/>
    </xf>
    <xf numFmtId="2" fontId="4" fillId="0" borderId="37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4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center" wrapText="1"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0" fillId="0" borderId="36" xfId="0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44" fontId="0" fillId="0" borderId="43" xfId="42" applyFont="1" applyFill="1" applyBorder="1" applyAlignment="1" applyProtection="1">
      <alignment horizontal="left"/>
      <protection locked="0"/>
    </xf>
    <xf numFmtId="44" fontId="0" fillId="0" borderId="12" xfId="42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2" fontId="0" fillId="0" borderId="31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2" fontId="0" fillId="0" borderId="15" xfId="0" applyNumberFormat="1" applyFill="1" applyBorder="1" applyAlignment="1" applyProtection="1">
      <alignment horizontal="center"/>
      <protection/>
    </xf>
    <xf numFmtId="2" fontId="0" fillId="0" borderId="21" xfId="0" applyNumberFormat="1" applyFill="1" applyBorder="1" applyAlignment="1" applyProtection="1">
      <alignment horizontal="center"/>
      <protection/>
    </xf>
    <xf numFmtId="2" fontId="10" fillId="0" borderId="50" xfId="0" applyNumberFormat="1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7.875" style="93" customWidth="1"/>
    <col min="2" max="2" width="11.75390625" style="93" customWidth="1"/>
    <col min="3" max="3" width="11.25390625" style="93" customWidth="1"/>
    <col min="4" max="4" width="10.625" style="93" customWidth="1"/>
    <col min="5" max="5" width="8.875" style="93" customWidth="1"/>
    <col min="6" max="6" width="11.75390625" style="93" customWidth="1"/>
    <col min="7" max="7" width="11.625" style="93" customWidth="1"/>
    <col min="8" max="8" width="15.375" style="93" customWidth="1"/>
    <col min="9" max="9" width="1.625" style="93" customWidth="1"/>
    <col min="10" max="16384" width="9.125" style="93" customWidth="1"/>
  </cols>
  <sheetData>
    <row r="1" spans="1:8" ht="18" customHeight="1">
      <c r="A1" s="170" t="s">
        <v>98</v>
      </c>
      <c r="B1" s="170"/>
      <c r="C1" s="170"/>
      <c r="D1" s="170"/>
      <c r="E1" s="170"/>
      <c r="F1" s="170"/>
      <c r="G1" s="170"/>
      <c r="H1" s="170"/>
    </row>
    <row r="2" spans="1:14" ht="18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05"/>
      <c r="J2" s="105"/>
      <c r="K2" s="105"/>
      <c r="L2" s="105"/>
      <c r="M2" s="105"/>
      <c r="N2" s="105"/>
    </row>
    <row r="3" spans="1:14" ht="12.75">
      <c r="A3" s="158" t="s">
        <v>53</v>
      </c>
      <c r="B3" s="158"/>
      <c r="C3" s="158"/>
      <c r="D3" s="158"/>
      <c r="E3" s="158"/>
      <c r="F3" s="158"/>
      <c r="G3" s="158"/>
      <c r="H3" s="158"/>
      <c r="I3" s="106"/>
      <c r="J3" s="106"/>
      <c r="K3" s="106"/>
      <c r="L3" s="106"/>
      <c r="M3" s="106"/>
      <c r="N3" s="106"/>
    </row>
    <row r="4" spans="1:8" ht="12.75">
      <c r="A4" s="178" t="s">
        <v>67</v>
      </c>
      <c r="B4" s="178"/>
      <c r="C4" s="178"/>
      <c r="D4" s="178"/>
      <c r="E4" s="178"/>
      <c r="F4" s="178"/>
      <c r="G4" s="178"/>
      <c r="H4" s="178"/>
    </row>
    <row r="5" spans="1:8" ht="12.75">
      <c r="A5" s="107"/>
      <c r="B5" s="107"/>
      <c r="C5" s="107"/>
      <c r="D5" s="107"/>
      <c r="E5" s="107"/>
      <c r="F5" s="107"/>
      <c r="G5" s="107"/>
      <c r="H5" s="107" t="s">
        <v>9</v>
      </c>
    </row>
    <row r="6" spans="1:8" ht="12.75">
      <c r="A6" s="187" t="s">
        <v>68</v>
      </c>
      <c r="B6" s="188"/>
      <c r="C6" s="188"/>
      <c r="D6" s="188"/>
      <c r="E6" s="188"/>
      <c r="F6" s="188"/>
      <c r="G6" s="189"/>
      <c r="H6" s="68">
        <f>G7+G17</f>
        <v>824613</v>
      </c>
    </row>
    <row r="7" spans="1:8" ht="12.75">
      <c r="A7" s="185" t="s">
        <v>69</v>
      </c>
      <c r="B7" s="186"/>
      <c r="C7" s="186"/>
      <c r="D7" s="186"/>
      <c r="E7" s="186"/>
      <c r="F7" s="186"/>
      <c r="G7" s="141"/>
      <c r="H7" s="68"/>
    </row>
    <row r="8" spans="1:8" ht="24" customHeight="1">
      <c r="A8" s="199"/>
      <c r="B8" s="199"/>
      <c r="C8" s="69" t="s">
        <v>56</v>
      </c>
      <c r="D8" s="202" t="s">
        <v>57</v>
      </c>
      <c r="E8" s="202"/>
      <c r="F8" s="69" t="s">
        <v>58</v>
      </c>
      <c r="G8" s="69" t="s">
        <v>59</v>
      </c>
      <c r="H8" s="70"/>
    </row>
    <row r="9" spans="1:8" s="95" customFormat="1" ht="12.75">
      <c r="A9" s="203" t="s">
        <v>60</v>
      </c>
      <c r="B9" s="203"/>
      <c r="C9" s="94">
        <v>64</v>
      </c>
      <c r="D9" s="166">
        <v>51.65</v>
      </c>
      <c r="E9" s="166"/>
      <c r="F9" s="94">
        <v>248</v>
      </c>
      <c r="G9" s="71">
        <f aca="true" t="shared" si="0" ref="G9:G16">ROUND(C9*D9*F9,2)</f>
        <v>819788.8</v>
      </c>
      <c r="H9" s="72"/>
    </row>
    <row r="10" spans="1:8" s="95" customFormat="1" ht="12.75">
      <c r="A10" s="203" t="s">
        <v>60</v>
      </c>
      <c r="B10" s="203"/>
      <c r="C10" s="74">
        <v>1</v>
      </c>
      <c r="D10" s="167">
        <v>51.65</v>
      </c>
      <c r="E10" s="168"/>
      <c r="F10" s="94">
        <v>93.4017</v>
      </c>
      <c r="G10" s="71">
        <f t="shared" si="0"/>
        <v>4824.2</v>
      </c>
      <c r="H10" s="72"/>
    </row>
    <row r="11" spans="1:8" s="95" customFormat="1" ht="12.75">
      <c r="A11" s="201" t="s">
        <v>61</v>
      </c>
      <c r="B11" s="201"/>
      <c r="C11" s="74"/>
      <c r="D11" s="169"/>
      <c r="E11" s="169"/>
      <c r="F11" s="94"/>
      <c r="G11" s="71">
        <f t="shared" si="0"/>
        <v>0</v>
      </c>
      <c r="H11" s="72"/>
    </row>
    <row r="12" spans="1:8" ht="12.75">
      <c r="A12" s="201" t="s">
        <v>62</v>
      </c>
      <c r="B12" s="201"/>
      <c r="C12" s="74"/>
      <c r="D12" s="165">
        <v>38.73</v>
      </c>
      <c r="E12" s="165"/>
      <c r="F12" s="74">
        <v>248</v>
      </c>
      <c r="G12" s="71">
        <f t="shared" si="0"/>
        <v>0</v>
      </c>
      <c r="H12" s="72"/>
    </row>
    <row r="13" spans="1:8" ht="12.75">
      <c r="A13" s="201" t="s">
        <v>70</v>
      </c>
      <c r="B13" s="201"/>
      <c r="C13" s="74"/>
      <c r="D13" s="165">
        <v>25.82</v>
      </c>
      <c r="E13" s="165"/>
      <c r="F13" s="74">
        <v>248</v>
      </c>
      <c r="G13" s="71">
        <f t="shared" si="0"/>
        <v>0</v>
      </c>
      <c r="H13" s="72"/>
    </row>
    <row r="14" spans="1:8" ht="12.75">
      <c r="A14" s="197" t="s">
        <v>92</v>
      </c>
      <c r="B14" s="197"/>
      <c r="C14" s="74"/>
      <c r="D14" s="175">
        <v>37.54</v>
      </c>
      <c r="E14" s="175"/>
      <c r="F14" s="74"/>
      <c r="G14" s="71">
        <f t="shared" si="0"/>
        <v>0</v>
      </c>
      <c r="H14" s="72"/>
    </row>
    <row r="15" spans="1:8" ht="12.75">
      <c r="A15" s="197" t="s">
        <v>92</v>
      </c>
      <c r="B15" s="197"/>
      <c r="C15" s="74"/>
      <c r="D15" s="175">
        <v>28.15</v>
      </c>
      <c r="E15" s="175"/>
      <c r="F15" s="74"/>
      <c r="G15" s="71">
        <f t="shared" si="0"/>
        <v>0</v>
      </c>
      <c r="H15" s="72"/>
    </row>
    <row r="16" spans="1:8" ht="12.75">
      <c r="A16" s="197" t="s">
        <v>92</v>
      </c>
      <c r="B16" s="197"/>
      <c r="C16" s="74"/>
      <c r="D16" s="175">
        <v>18.77</v>
      </c>
      <c r="E16" s="175"/>
      <c r="F16" s="74"/>
      <c r="G16" s="71">
        <f t="shared" si="0"/>
        <v>0</v>
      </c>
      <c r="H16" s="72"/>
    </row>
    <row r="17" spans="1:8" ht="12.75">
      <c r="A17" s="199" t="s">
        <v>63</v>
      </c>
      <c r="B17" s="199"/>
      <c r="C17" s="96">
        <f>SUM(C9:C16)</f>
        <v>65</v>
      </c>
      <c r="D17" s="164"/>
      <c r="E17" s="164"/>
      <c r="F17" s="99"/>
      <c r="G17" s="71">
        <f>SUM(G9:G16)</f>
        <v>824613</v>
      </c>
      <c r="H17" s="77"/>
    </row>
    <row r="18" spans="1:8" s="97" customFormat="1" ht="20.25" customHeight="1">
      <c r="A18" s="204"/>
      <c r="B18" s="171"/>
      <c r="C18" s="171"/>
      <c r="D18" s="171"/>
      <c r="E18" s="171"/>
      <c r="F18" s="171"/>
      <c r="G18" s="171"/>
      <c r="H18" s="172"/>
    </row>
    <row r="19" spans="1:8" ht="12.75">
      <c r="A19" s="199"/>
      <c r="B19" s="199"/>
      <c r="C19" s="199"/>
      <c r="D19" s="199"/>
      <c r="E19" s="199"/>
      <c r="F19" s="199"/>
      <c r="G19" s="199"/>
      <c r="H19" s="191"/>
    </row>
    <row r="20" spans="1:8" ht="12.75">
      <c r="A20" s="199"/>
      <c r="B20" s="199"/>
      <c r="C20" s="199"/>
      <c r="D20" s="199"/>
      <c r="E20" s="199"/>
      <c r="F20" s="199"/>
      <c r="G20" s="199"/>
      <c r="H20" s="180"/>
    </row>
    <row r="21" spans="1:8" ht="12.75">
      <c r="A21" s="195" t="s">
        <v>71</v>
      </c>
      <c r="B21" s="196"/>
      <c r="C21" s="196"/>
      <c r="D21" s="196"/>
      <c r="E21" s="196"/>
      <c r="F21" s="196"/>
      <c r="G21" s="173"/>
      <c r="H21" s="108">
        <f>H24+H36+H63+H88+H111+H135</f>
        <v>742151.7000000001</v>
      </c>
    </row>
    <row r="22" spans="1:8" ht="14.25">
      <c r="A22" s="174" t="s">
        <v>55</v>
      </c>
      <c r="B22" s="174"/>
      <c r="C22" s="174"/>
      <c r="D22" s="174"/>
      <c r="E22" s="174"/>
      <c r="F22" s="174"/>
      <c r="G22" s="174"/>
      <c r="H22" s="72"/>
    </row>
    <row r="23" spans="1:8" ht="12.75">
      <c r="A23" s="83"/>
      <c r="B23" s="79"/>
      <c r="C23" s="79"/>
      <c r="D23" s="79"/>
      <c r="E23" s="79"/>
      <c r="F23" s="79"/>
      <c r="G23" s="70"/>
      <c r="H23" s="72"/>
    </row>
    <row r="24" spans="1:8" ht="12.75">
      <c r="A24" s="185" t="s">
        <v>72</v>
      </c>
      <c r="B24" s="186"/>
      <c r="C24" s="186"/>
      <c r="D24" s="186"/>
      <c r="E24" s="186"/>
      <c r="F24" s="186"/>
      <c r="G24" s="84"/>
      <c r="H24" s="96">
        <f>G34</f>
        <v>742151.7000000001</v>
      </c>
    </row>
    <row r="25" spans="1:8" ht="24" customHeight="1">
      <c r="A25" s="199"/>
      <c r="B25" s="199"/>
      <c r="C25" s="69" t="s">
        <v>56</v>
      </c>
      <c r="D25" s="202" t="s">
        <v>73</v>
      </c>
      <c r="E25" s="202"/>
      <c r="F25" s="69" t="s">
        <v>58</v>
      </c>
      <c r="G25" s="69" t="s">
        <v>59</v>
      </c>
      <c r="H25" s="179"/>
    </row>
    <row r="26" spans="1:8" s="95" customFormat="1" ht="12.75">
      <c r="A26" s="203" t="s">
        <v>60</v>
      </c>
      <c r="B26" s="203"/>
      <c r="C26" s="71">
        <f aca="true" t="shared" si="1" ref="C26:C33">C9</f>
        <v>64</v>
      </c>
      <c r="D26" s="198">
        <f>D9-D9*10%</f>
        <v>46.485</v>
      </c>
      <c r="E26" s="198"/>
      <c r="F26" s="71">
        <f>F9</f>
        <v>248</v>
      </c>
      <c r="G26" s="71">
        <f aca="true" t="shared" si="2" ref="G26:G33">ROUND(C26*D26*F26,2)</f>
        <v>737809.92</v>
      </c>
      <c r="H26" s="179"/>
    </row>
    <row r="27" spans="1:8" s="95" customFormat="1" ht="12.75">
      <c r="A27" s="203" t="s">
        <v>60</v>
      </c>
      <c r="B27" s="203"/>
      <c r="C27" s="71">
        <f t="shared" si="1"/>
        <v>1</v>
      </c>
      <c r="D27" s="198">
        <f>D10-D10*10%</f>
        <v>46.485</v>
      </c>
      <c r="E27" s="198"/>
      <c r="F27" s="71">
        <f>F10</f>
        <v>93.4017</v>
      </c>
      <c r="G27" s="71">
        <f t="shared" si="2"/>
        <v>4341.78</v>
      </c>
      <c r="H27" s="179"/>
    </row>
    <row r="28" spans="1:8" s="95" customFormat="1" ht="12.75">
      <c r="A28" s="201" t="s">
        <v>61</v>
      </c>
      <c r="B28" s="201"/>
      <c r="C28" s="71">
        <f t="shared" si="1"/>
        <v>0</v>
      </c>
      <c r="D28" s="198"/>
      <c r="E28" s="198"/>
      <c r="F28" s="71"/>
      <c r="G28" s="71">
        <f t="shared" si="2"/>
        <v>0</v>
      </c>
      <c r="H28" s="179"/>
    </row>
    <row r="29" spans="1:8" ht="12.75">
      <c r="A29" s="201" t="s">
        <v>62</v>
      </c>
      <c r="B29" s="201"/>
      <c r="C29" s="73">
        <f t="shared" si="1"/>
        <v>0</v>
      </c>
      <c r="D29" s="198">
        <f>D12-D12*10%</f>
        <v>34.857</v>
      </c>
      <c r="E29" s="198"/>
      <c r="F29" s="73">
        <f>F12</f>
        <v>248</v>
      </c>
      <c r="G29" s="71">
        <f t="shared" si="2"/>
        <v>0</v>
      </c>
      <c r="H29" s="179"/>
    </row>
    <row r="30" spans="1:8" ht="12.75">
      <c r="A30" s="201" t="s">
        <v>70</v>
      </c>
      <c r="B30" s="201"/>
      <c r="C30" s="73">
        <f t="shared" si="1"/>
        <v>0</v>
      </c>
      <c r="D30" s="198">
        <f>D13-D13*10%</f>
        <v>23.238</v>
      </c>
      <c r="E30" s="198"/>
      <c r="F30" s="73">
        <f>F13</f>
        <v>248</v>
      </c>
      <c r="G30" s="71">
        <f t="shared" si="2"/>
        <v>0</v>
      </c>
      <c r="H30" s="179"/>
    </row>
    <row r="31" spans="1:8" ht="12.75">
      <c r="A31" s="197" t="s">
        <v>92</v>
      </c>
      <c r="B31" s="197"/>
      <c r="C31" s="73">
        <f t="shared" si="1"/>
        <v>0</v>
      </c>
      <c r="D31" s="198">
        <f>D14-D14*10%</f>
        <v>33.786</v>
      </c>
      <c r="E31" s="198"/>
      <c r="F31" s="73">
        <f>F14</f>
        <v>0</v>
      </c>
      <c r="G31" s="71">
        <f t="shared" si="2"/>
        <v>0</v>
      </c>
      <c r="H31" s="179"/>
    </row>
    <row r="32" spans="1:8" ht="12.75">
      <c r="A32" s="197" t="s">
        <v>92</v>
      </c>
      <c r="B32" s="197"/>
      <c r="C32" s="73">
        <f t="shared" si="1"/>
        <v>0</v>
      </c>
      <c r="D32" s="198">
        <f>D15-D15*10%</f>
        <v>25.334999999999997</v>
      </c>
      <c r="E32" s="198"/>
      <c r="F32" s="73">
        <f>F15</f>
        <v>0</v>
      </c>
      <c r="G32" s="71">
        <f t="shared" si="2"/>
        <v>0</v>
      </c>
      <c r="H32" s="179"/>
    </row>
    <row r="33" spans="1:8" ht="12.75">
      <c r="A33" s="197" t="s">
        <v>92</v>
      </c>
      <c r="B33" s="197"/>
      <c r="C33" s="73">
        <f t="shared" si="1"/>
        <v>0</v>
      </c>
      <c r="D33" s="198">
        <f>D16-D16*10%</f>
        <v>16.893</v>
      </c>
      <c r="E33" s="198"/>
      <c r="F33" s="73">
        <f>F16</f>
        <v>0</v>
      </c>
      <c r="G33" s="71">
        <f t="shared" si="2"/>
        <v>0</v>
      </c>
      <c r="H33" s="179"/>
    </row>
    <row r="34" spans="1:8" ht="12.75">
      <c r="A34" s="199" t="s">
        <v>63</v>
      </c>
      <c r="B34" s="199"/>
      <c r="C34" s="73">
        <f>SUM(C26:C33)</f>
        <v>65</v>
      </c>
      <c r="D34" s="200"/>
      <c r="E34" s="200"/>
      <c r="F34" s="99"/>
      <c r="G34" s="99">
        <f>SUM(G26:G33)</f>
        <v>742151.7000000001</v>
      </c>
      <c r="H34" s="179"/>
    </row>
    <row r="35" spans="1:8" ht="12.75">
      <c r="A35" s="192"/>
      <c r="B35" s="193"/>
      <c r="C35" s="193"/>
      <c r="D35" s="193"/>
      <c r="E35" s="193"/>
      <c r="F35" s="193"/>
      <c r="G35" s="194"/>
      <c r="H35" s="180"/>
    </row>
    <row r="36" spans="1:8" ht="12.75">
      <c r="A36" s="184"/>
      <c r="B36" s="184"/>
      <c r="C36" s="184"/>
      <c r="D36" s="184"/>
      <c r="E36" s="184"/>
      <c r="F36" s="184"/>
      <c r="G36" s="74"/>
      <c r="H36" s="100">
        <f>G61</f>
        <v>0</v>
      </c>
    </row>
    <row r="37" spans="1:8" ht="12.75">
      <c r="A37" s="185" t="s">
        <v>74</v>
      </c>
      <c r="B37" s="186"/>
      <c r="C37" s="186"/>
      <c r="D37" s="96" t="s">
        <v>75</v>
      </c>
      <c r="E37" s="96" t="s">
        <v>76</v>
      </c>
      <c r="F37" s="96" t="s">
        <v>77</v>
      </c>
      <c r="G37" s="83" t="s">
        <v>59</v>
      </c>
      <c r="H37" s="191"/>
    </row>
    <row r="38" spans="1:8" s="102" customFormat="1" ht="12.75">
      <c r="A38" s="75"/>
      <c r="B38" s="101"/>
      <c r="C38" s="101"/>
      <c r="D38" s="74"/>
      <c r="E38" s="74"/>
      <c r="F38" s="74"/>
      <c r="G38" s="83">
        <f>ROUND(E38*F38,2)</f>
        <v>0</v>
      </c>
      <c r="H38" s="179"/>
    </row>
    <row r="39" spans="1:8" s="102" customFormat="1" ht="12.75">
      <c r="A39" s="75"/>
      <c r="B39" s="101"/>
      <c r="C39" s="101"/>
      <c r="D39" s="74"/>
      <c r="E39" s="74"/>
      <c r="F39" s="74"/>
      <c r="G39" s="83">
        <f aca="true" t="shared" si="3" ref="G39:G54">ROUND(E39*F39,2)</f>
        <v>0</v>
      </c>
      <c r="H39" s="179"/>
    </row>
    <row r="40" spans="1:8" s="102" customFormat="1" ht="12.75">
      <c r="A40" s="75"/>
      <c r="B40" s="101"/>
      <c r="C40" s="101"/>
      <c r="D40" s="74"/>
      <c r="E40" s="74"/>
      <c r="F40" s="74"/>
      <c r="G40" s="83">
        <f t="shared" si="3"/>
        <v>0</v>
      </c>
      <c r="H40" s="179"/>
    </row>
    <row r="41" spans="1:8" s="102" customFormat="1" ht="12.75">
      <c r="A41" s="75"/>
      <c r="B41" s="101"/>
      <c r="C41" s="101"/>
      <c r="D41" s="74"/>
      <c r="E41" s="74"/>
      <c r="F41" s="74"/>
      <c r="G41" s="83">
        <f t="shared" si="3"/>
        <v>0</v>
      </c>
      <c r="H41" s="179"/>
    </row>
    <row r="42" spans="1:8" s="102" customFormat="1" ht="12.75">
      <c r="A42" s="75"/>
      <c r="B42" s="101"/>
      <c r="C42" s="101"/>
      <c r="D42" s="74"/>
      <c r="E42" s="74"/>
      <c r="F42" s="74"/>
      <c r="G42" s="83">
        <f t="shared" si="3"/>
        <v>0</v>
      </c>
      <c r="H42" s="179"/>
    </row>
    <row r="43" spans="1:8" s="102" customFormat="1" ht="12.75">
      <c r="A43" s="75"/>
      <c r="B43" s="101"/>
      <c r="C43" s="101"/>
      <c r="D43" s="74"/>
      <c r="E43" s="74"/>
      <c r="F43" s="74"/>
      <c r="G43" s="83">
        <f t="shared" si="3"/>
        <v>0</v>
      </c>
      <c r="H43" s="179"/>
    </row>
    <row r="44" spans="1:8" s="102" customFormat="1" ht="12.75">
      <c r="A44" s="75"/>
      <c r="B44" s="101"/>
      <c r="C44" s="101"/>
      <c r="D44" s="74"/>
      <c r="E44" s="74"/>
      <c r="F44" s="74"/>
      <c r="G44" s="83">
        <f t="shared" si="3"/>
        <v>0</v>
      </c>
      <c r="H44" s="179"/>
    </row>
    <row r="45" spans="1:8" s="102" customFormat="1" ht="12.75">
      <c r="A45" s="75"/>
      <c r="B45" s="101"/>
      <c r="C45" s="101"/>
      <c r="D45" s="74"/>
      <c r="E45" s="74"/>
      <c r="F45" s="74"/>
      <c r="G45" s="83">
        <f t="shared" si="3"/>
        <v>0</v>
      </c>
      <c r="H45" s="179"/>
    </row>
    <row r="46" spans="1:8" s="102" customFormat="1" ht="12.75">
      <c r="A46" s="75"/>
      <c r="B46" s="101"/>
      <c r="C46" s="101"/>
      <c r="D46" s="74"/>
      <c r="E46" s="74"/>
      <c r="F46" s="74"/>
      <c r="G46" s="83">
        <f t="shared" si="3"/>
        <v>0</v>
      </c>
      <c r="H46" s="179"/>
    </row>
    <row r="47" spans="1:8" s="102" customFormat="1" ht="12.75">
      <c r="A47" s="75"/>
      <c r="B47" s="101"/>
      <c r="C47" s="101"/>
      <c r="D47" s="74"/>
      <c r="E47" s="74"/>
      <c r="F47" s="74"/>
      <c r="G47" s="83">
        <f t="shared" si="3"/>
        <v>0</v>
      </c>
      <c r="H47" s="179"/>
    </row>
    <row r="48" spans="1:8" s="102" customFormat="1" ht="12.75">
      <c r="A48" s="75"/>
      <c r="B48" s="101"/>
      <c r="C48" s="101"/>
      <c r="D48" s="74"/>
      <c r="E48" s="74"/>
      <c r="F48" s="74"/>
      <c r="G48" s="83">
        <f t="shared" si="3"/>
        <v>0</v>
      </c>
      <c r="H48" s="179"/>
    </row>
    <row r="49" spans="1:8" s="102" customFormat="1" ht="12.75">
      <c r="A49" s="75"/>
      <c r="B49" s="101"/>
      <c r="C49" s="101"/>
      <c r="D49" s="74"/>
      <c r="E49" s="74"/>
      <c r="F49" s="74"/>
      <c r="G49" s="83">
        <f t="shared" si="3"/>
        <v>0</v>
      </c>
      <c r="H49" s="179"/>
    </row>
    <row r="50" spans="1:8" s="102" customFormat="1" ht="12.75">
      <c r="A50" s="75"/>
      <c r="B50" s="101"/>
      <c r="C50" s="101"/>
      <c r="D50" s="74"/>
      <c r="E50" s="74"/>
      <c r="F50" s="74"/>
      <c r="G50" s="83">
        <f t="shared" si="3"/>
        <v>0</v>
      </c>
      <c r="H50" s="179"/>
    </row>
    <row r="51" spans="1:8" s="102" customFormat="1" ht="12.75">
      <c r="A51" s="75"/>
      <c r="B51" s="101"/>
      <c r="C51" s="101"/>
      <c r="D51" s="74"/>
      <c r="E51" s="74"/>
      <c r="F51" s="74"/>
      <c r="G51" s="83">
        <f t="shared" si="3"/>
        <v>0</v>
      </c>
      <c r="H51" s="179"/>
    </row>
    <row r="52" spans="1:8" s="102" customFormat="1" ht="12.75">
      <c r="A52" s="75"/>
      <c r="B52" s="101"/>
      <c r="C52" s="101"/>
      <c r="D52" s="74"/>
      <c r="E52" s="74"/>
      <c r="F52" s="74"/>
      <c r="G52" s="83">
        <f t="shared" si="3"/>
        <v>0</v>
      </c>
      <c r="H52" s="179"/>
    </row>
    <row r="53" spans="1:8" s="102" customFormat="1" ht="12.75">
      <c r="A53" s="75"/>
      <c r="B53" s="101"/>
      <c r="C53" s="101"/>
      <c r="D53" s="74"/>
      <c r="E53" s="74"/>
      <c r="F53" s="74"/>
      <c r="G53" s="83">
        <f t="shared" si="3"/>
        <v>0</v>
      </c>
      <c r="H53" s="179"/>
    </row>
    <row r="54" spans="1:8" s="102" customFormat="1" ht="12.75">
      <c r="A54" s="75"/>
      <c r="B54" s="101"/>
      <c r="C54" s="101"/>
      <c r="D54" s="74"/>
      <c r="E54" s="74"/>
      <c r="F54" s="74"/>
      <c r="G54" s="83">
        <f t="shared" si="3"/>
        <v>0</v>
      </c>
      <c r="H54" s="179"/>
    </row>
    <row r="55" spans="1:8" s="102" customFormat="1" ht="12.75">
      <c r="A55" s="75"/>
      <c r="B55" s="101"/>
      <c r="C55" s="101"/>
      <c r="D55" s="74"/>
      <c r="E55" s="74"/>
      <c r="F55" s="74"/>
      <c r="G55" s="83">
        <f aca="true" t="shared" si="4" ref="G55:G60">ROUND(E55*F55,2)</f>
        <v>0</v>
      </c>
      <c r="H55" s="179"/>
    </row>
    <row r="56" spans="1:8" s="102" customFormat="1" ht="12.75">
      <c r="A56" s="75"/>
      <c r="B56" s="101"/>
      <c r="C56" s="101"/>
      <c r="D56" s="74"/>
      <c r="E56" s="74"/>
      <c r="F56" s="74"/>
      <c r="G56" s="83">
        <f t="shared" si="4"/>
        <v>0</v>
      </c>
      <c r="H56" s="179"/>
    </row>
    <row r="57" spans="1:8" s="102" customFormat="1" ht="12.75">
      <c r="A57" s="75"/>
      <c r="B57" s="101"/>
      <c r="C57" s="101"/>
      <c r="D57" s="74"/>
      <c r="E57" s="74"/>
      <c r="F57" s="74"/>
      <c r="G57" s="83">
        <f t="shared" si="4"/>
        <v>0</v>
      </c>
      <c r="H57" s="179"/>
    </row>
    <row r="58" spans="1:8" s="102" customFormat="1" ht="12.75">
      <c r="A58" s="75"/>
      <c r="B58" s="101"/>
      <c r="C58" s="101"/>
      <c r="D58" s="74"/>
      <c r="E58" s="74"/>
      <c r="F58" s="74"/>
      <c r="G58" s="83">
        <f t="shared" si="4"/>
        <v>0</v>
      </c>
      <c r="H58" s="179"/>
    </row>
    <row r="59" spans="1:8" s="102" customFormat="1" ht="12.75">
      <c r="A59" s="75"/>
      <c r="B59" s="101"/>
      <c r="C59" s="101"/>
      <c r="D59" s="74"/>
      <c r="E59" s="74"/>
      <c r="F59" s="74"/>
      <c r="G59" s="83">
        <f t="shared" si="4"/>
        <v>0</v>
      </c>
      <c r="H59" s="179"/>
    </row>
    <row r="60" spans="1:8" s="102" customFormat="1" ht="12.75">
      <c r="A60" s="75"/>
      <c r="B60" s="101"/>
      <c r="C60" s="101"/>
      <c r="D60" s="74"/>
      <c r="E60" s="74"/>
      <c r="F60" s="74"/>
      <c r="G60" s="83">
        <f t="shared" si="4"/>
        <v>0</v>
      </c>
      <c r="H60" s="179"/>
    </row>
    <row r="61" spans="1:8" s="102" customFormat="1" ht="12.75">
      <c r="A61" s="185" t="s">
        <v>63</v>
      </c>
      <c r="B61" s="186"/>
      <c r="C61" s="186"/>
      <c r="D61" s="190"/>
      <c r="E61" s="96"/>
      <c r="F61" s="96"/>
      <c r="G61" s="98">
        <f>SUM(G38:G60)</f>
        <v>0</v>
      </c>
      <c r="H61" s="179"/>
    </row>
    <row r="62" spans="1:8" s="102" customFormat="1" ht="12.75">
      <c r="A62" s="195"/>
      <c r="B62" s="196"/>
      <c r="C62" s="196"/>
      <c r="D62" s="196"/>
      <c r="E62" s="78"/>
      <c r="F62" s="78"/>
      <c r="G62" s="68"/>
      <c r="H62" s="180"/>
    </row>
    <row r="63" spans="1:8" s="102" customFormat="1" ht="12.75">
      <c r="A63" s="184"/>
      <c r="B63" s="184"/>
      <c r="C63" s="184"/>
      <c r="D63" s="184"/>
      <c r="E63" s="184"/>
      <c r="F63" s="184"/>
      <c r="G63" s="74"/>
      <c r="H63" s="103">
        <f>G86</f>
        <v>0</v>
      </c>
    </row>
    <row r="64" spans="1:8" ht="12.75">
      <c r="A64" s="185" t="s">
        <v>74</v>
      </c>
      <c r="B64" s="186"/>
      <c r="C64" s="186"/>
      <c r="D64" s="96" t="s">
        <v>75</v>
      </c>
      <c r="E64" s="96" t="s">
        <v>76</v>
      </c>
      <c r="F64" s="96" t="s">
        <v>77</v>
      </c>
      <c r="G64" s="96" t="s">
        <v>59</v>
      </c>
      <c r="H64" s="191"/>
    </row>
    <row r="65" spans="1:8" s="102" customFormat="1" ht="12.75">
      <c r="A65" s="75"/>
      <c r="B65" s="101"/>
      <c r="C65" s="101"/>
      <c r="D65" s="74"/>
      <c r="E65" s="74"/>
      <c r="F65" s="74"/>
      <c r="G65" s="96">
        <f>ROUND(E65*F65,2)</f>
        <v>0</v>
      </c>
      <c r="H65" s="179"/>
    </row>
    <row r="66" spans="1:8" s="102" customFormat="1" ht="12" customHeight="1">
      <c r="A66" s="75"/>
      <c r="B66" s="101"/>
      <c r="C66" s="101"/>
      <c r="D66" s="74"/>
      <c r="E66" s="74"/>
      <c r="F66" s="74"/>
      <c r="G66" s="96">
        <f aca="true" t="shared" si="5" ref="G66:G81">ROUND(E66*F66,2)</f>
        <v>0</v>
      </c>
      <c r="H66" s="179"/>
    </row>
    <row r="67" spans="1:8" s="102" customFormat="1" ht="12" customHeight="1">
      <c r="A67" s="75"/>
      <c r="B67" s="101"/>
      <c r="C67" s="101"/>
      <c r="D67" s="74"/>
      <c r="E67" s="74"/>
      <c r="F67" s="74"/>
      <c r="G67" s="96">
        <f t="shared" si="5"/>
        <v>0</v>
      </c>
      <c r="H67" s="179"/>
    </row>
    <row r="68" spans="1:8" s="102" customFormat="1" ht="12" customHeight="1">
      <c r="A68" s="75"/>
      <c r="B68" s="101"/>
      <c r="C68" s="101"/>
      <c r="D68" s="74"/>
      <c r="E68" s="74"/>
      <c r="F68" s="74"/>
      <c r="G68" s="96">
        <f t="shared" si="5"/>
        <v>0</v>
      </c>
      <c r="H68" s="179"/>
    </row>
    <row r="69" spans="1:8" s="102" customFormat="1" ht="12" customHeight="1">
      <c r="A69" s="75"/>
      <c r="B69" s="101"/>
      <c r="C69" s="101"/>
      <c r="D69" s="74"/>
      <c r="E69" s="74"/>
      <c r="F69" s="74"/>
      <c r="G69" s="96">
        <f t="shared" si="5"/>
        <v>0</v>
      </c>
      <c r="H69" s="179"/>
    </row>
    <row r="70" spans="1:8" s="102" customFormat="1" ht="12" customHeight="1">
      <c r="A70" s="75"/>
      <c r="B70" s="101"/>
      <c r="C70" s="101"/>
      <c r="D70" s="74"/>
      <c r="E70" s="74"/>
      <c r="F70" s="74"/>
      <c r="G70" s="96">
        <f t="shared" si="5"/>
        <v>0</v>
      </c>
      <c r="H70" s="179"/>
    </row>
    <row r="71" spans="1:8" s="102" customFormat="1" ht="12" customHeight="1">
      <c r="A71" s="75"/>
      <c r="B71" s="101"/>
      <c r="C71" s="101"/>
      <c r="D71" s="74"/>
      <c r="E71" s="74"/>
      <c r="F71" s="74"/>
      <c r="G71" s="96">
        <f t="shared" si="5"/>
        <v>0</v>
      </c>
      <c r="H71" s="179"/>
    </row>
    <row r="72" spans="1:8" s="102" customFormat="1" ht="12" customHeight="1">
      <c r="A72" s="75"/>
      <c r="B72" s="101"/>
      <c r="C72" s="101"/>
      <c r="D72" s="74"/>
      <c r="E72" s="74"/>
      <c r="F72" s="74"/>
      <c r="G72" s="96">
        <f t="shared" si="5"/>
        <v>0</v>
      </c>
      <c r="H72" s="179"/>
    </row>
    <row r="73" spans="1:8" s="102" customFormat="1" ht="12" customHeight="1">
      <c r="A73" s="75"/>
      <c r="B73" s="101"/>
      <c r="C73" s="101"/>
      <c r="D73" s="74"/>
      <c r="E73" s="74"/>
      <c r="F73" s="74"/>
      <c r="G73" s="96">
        <f t="shared" si="5"/>
        <v>0</v>
      </c>
      <c r="H73" s="179"/>
    </row>
    <row r="74" spans="1:8" s="102" customFormat="1" ht="12" customHeight="1">
      <c r="A74" s="75"/>
      <c r="B74" s="101"/>
      <c r="C74" s="101"/>
      <c r="D74" s="74"/>
      <c r="E74" s="74"/>
      <c r="F74" s="74"/>
      <c r="G74" s="96">
        <f t="shared" si="5"/>
        <v>0</v>
      </c>
      <c r="H74" s="179"/>
    </row>
    <row r="75" spans="1:8" s="102" customFormat="1" ht="12" customHeight="1">
      <c r="A75" s="75"/>
      <c r="B75" s="101"/>
      <c r="C75" s="101"/>
      <c r="D75" s="74"/>
      <c r="E75" s="74"/>
      <c r="F75" s="74"/>
      <c r="G75" s="96">
        <f t="shared" si="5"/>
        <v>0</v>
      </c>
      <c r="H75" s="179"/>
    </row>
    <row r="76" spans="1:8" s="102" customFormat="1" ht="12" customHeight="1">
      <c r="A76" s="75"/>
      <c r="B76" s="101"/>
      <c r="C76" s="101"/>
      <c r="D76" s="74"/>
      <c r="E76" s="74"/>
      <c r="F76" s="74"/>
      <c r="G76" s="96">
        <f t="shared" si="5"/>
        <v>0</v>
      </c>
      <c r="H76" s="179"/>
    </row>
    <row r="77" spans="1:8" s="102" customFormat="1" ht="12" customHeight="1">
      <c r="A77" s="75"/>
      <c r="B77" s="101"/>
      <c r="C77" s="101"/>
      <c r="D77" s="74"/>
      <c r="E77" s="74"/>
      <c r="F77" s="74"/>
      <c r="G77" s="96">
        <f t="shared" si="5"/>
        <v>0</v>
      </c>
      <c r="H77" s="179"/>
    </row>
    <row r="78" spans="1:8" s="102" customFormat="1" ht="12" customHeight="1">
      <c r="A78" s="75"/>
      <c r="B78" s="101"/>
      <c r="C78" s="101"/>
      <c r="D78" s="74"/>
      <c r="E78" s="74"/>
      <c r="F78" s="74"/>
      <c r="G78" s="96">
        <f t="shared" si="5"/>
        <v>0</v>
      </c>
      <c r="H78" s="179"/>
    </row>
    <row r="79" spans="1:8" s="102" customFormat="1" ht="12.75">
      <c r="A79" s="75"/>
      <c r="B79" s="101"/>
      <c r="C79" s="101"/>
      <c r="D79" s="74"/>
      <c r="E79" s="74"/>
      <c r="F79" s="74"/>
      <c r="G79" s="96">
        <f t="shared" si="5"/>
        <v>0</v>
      </c>
      <c r="H79" s="179"/>
    </row>
    <row r="80" spans="1:8" s="102" customFormat="1" ht="12.75">
      <c r="A80" s="75"/>
      <c r="B80" s="101"/>
      <c r="C80" s="101"/>
      <c r="D80" s="74"/>
      <c r="E80" s="74"/>
      <c r="F80" s="74"/>
      <c r="G80" s="96">
        <f t="shared" si="5"/>
        <v>0</v>
      </c>
      <c r="H80" s="179"/>
    </row>
    <row r="81" spans="1:8" s="102" customFormat="1" ht="12.75">
      <c r="A81" s="75"/>
      <c r="B81" s="101"/>
      <c r="C81" s="101"/>
      <c r="D81" s="74"/>
      <c r="E81" s="74"/>
      <c r="F81" s="74"/>
      <c r="G81" s="96">
        <f t="shared" si="5"/>
        <v>0</v>
      </c>
      <c r="H81" s="179"/>
    </row>
    <row r="82" spans="1:8" s="102" customFormat="1" ht="12.75">
      <c r="A82" s="75"/>
      <c r="B82" s="101"/>
      <c r="C82" s="101"/>
      <c r="D82" s="74"/>
      <c r="E82" s="74"/>
      <c r="F82" s="74"/>
      <c r="G82" s="96">
        <f>ROUND(E82*F82,2)</f>
        <v>0</v>
      </c>
      <c r="H82" s="179"/>
    </row>
    <row r="83" spans="1:8" s="102" customFormat="1" ht="12.75">
      <c r="A83" s="75"/>
      <c r="B83" s="101"/>
      <c r="C83" s="101"/>
      <c r="D83" s="74"/>
      <c r="E83" s="74"/>
      <c r="F83" s="74"/>
      <c r="G83" s="96">
        <f>ROUND(E83*F83,2)</f>
        <v>0</v>
      </c>
      <c r="H83" s="179"/>
    </row>
    <row r="84" spans="1:8" s="102" customFormat="1" ht="12.75">
      <c r="A84" s="75"/>
      <c r="B84" s="101"/>
      <c r="C84" s="101"/>
      <c r="D84" s="74"/>
      <c r="E84" s="74"/>
      <c r="F84" s="74"/>
      <c r="G84" s="96">
        <f>ROUND(E84*F84,2)</f>
        <v>0</v>
      </c>
      <c r="H84" s="179"/>
    </row>
    <row r="85" spans="1:8" s="102" customFormat="1" ht="12.75">
      <c r="A85" s="75"/>
      <c r="B85" s="101"/>
      <c r="C85" s="101"/>
      <c r="D85" s="74"/>
      <c r="E85" s="74"/>
      <c r="F85" s="74"/>
      <c r="G85" s="96">
        <f>ROUND(E85*F85,2)</f>
        <v>0</v>
      </c>
      <c r="H85" s="179"/>
    </row>
    <row r="86" spans="1:8" s="102" customFormat="1" ht="12.75">
      <c r="A86" s="183" t="s">
        <v>63</v>
      </c>
      <c r="B86" s="183"/>
      <c r="C86" s="183"/>
      <c r="D86" s="183"/>
      <c r="E86" s="96"/>
      <c r="F86" s="96"/>
      <c r="G86" s="76">
        <f>SUM(G65:G85)</f>
        <v>0</v>
      </c>
      <c r="H86" s="179"/>
    </row>
    <row r="87" spans="1:8" s="102" customFormat="1" ht="12.75">
      <c r="A87" s="192"/>
      <c r="B87" s="193"/>
      <c r="C87" s="193"/>
      <c r="D87" s="193"/>
      <c r="E87" s="193"/>
      <c r="F87" s="193"/>
      <c r="G87" s="194"/>
      <c r="H87" s="179"/>
    </row>
    <row r="88" spans="1:8" s="102" customFormat="1" ht="12.75">
      <c r="A88" s="184"/>
      <c r="B88" s="184"/>
      <c r="C88" s="184"/>
      <c r="D88" s="184"/>
      <c r="E88" s="184"/>
      <c r="F88" s="184"/>
      <c r="G88" s="74"/>
      <c r="H88" s="76">
        <f>G109</f>
        <v>0</v>
      </c>
    </row>
    <row r="89" spans="1:8" ht="12.75">
      <c r="A89" s="185" t="s">
        <v>74</v>
      </c>
      <c r="B89" s="186"/>
      <c r="C89" s="186"/>
      <c r="D89" s="96" t="s">
        <v>75</v>
      </c>
      <c r="E89" s="96" t="s">
        <v>76</v>
      </c>
      <c r="F89" s="96" t="s">
        <v>77</v>
      </c>
      <c r="G89" s="96" t="s">
        <v>59</v>
      </c>
      <c r="H89" s="103"/>
    </row>
    <row r="90" spans="1:8" s="102" customFormat="1" ht="12.75">
      <c r="A90" s="75"/>
      <c r="B90" s="101"/>
      <c r="C90" s="101"/>
      <c r="D90" s="74"/>
      <c r="E90" s="74"/>
      <c r="F90" s="74"/>
      <c r="G90" s="96">
        <f>ROUND(E90*F90,2)</f>
        <v>0</v>
      </c>
      <c r="H90" s="103"/>
    </row>
    <row r="91" spans="1:8" s="102" customFormat="1" ht="12.75">
      <c r="A91" s="75"/>
      <c r="B91" s="101"/>
      <c r="C91" s="101"/>
      <c r="D91" s="74"/>
      <c r="E91" s="74"/>
      <c r="F91" s="74"/>
      <c r="G91" s="96">
        <f aca="true" t="shared" si="6" ref="G91:G108">ROUND(E91*F91,2)</f>
        <v>0</v>
      </c>
      <c r="H91" s="103"/>
    </row>
    <row r="92" spans="1:8" s="102" customFormat="1" ht="12.75">
      <c r="A92" s="75"/>
      <c r="B92" s="101"/>
      <c r="C92" s="101"/>
      <c r="D92" s="74"/>
      <c r="E92" s="74"/>
      <c r="F92" s="74"/>
      <c r="G92" s="96">
        <f t="shared" si="6"/>
        <v>0</v>
      </c>
      <c r="H92" s="103"/>
    </row>
    <row r="93" spans="1:8" s="102" customFormat="1" ht="12.75">
      <c r="A93" s="75"/>
      <c r="B93" s="101"/>
      <c r="C93" s="101"/>
      <c r="D93" s="74"/>
      <c r="E93" s="74"/>
      <c r="F93" s="74"/>
      <c r="G93" s="96">
        <f t="shared" si="6"/>
        <v>0</v>
      </c>
      <c r="H93" s="103"/>
    </row>
    <row r="94" spans="1:8" s="102" customFormat="1" ht="12.75">
      <c r="A94" s="75"/>
      <c r="B94" s="101"/>
      <c r="C94" s="101"/>
      <c r="D94" s="74"/>
      <c r="E94" s="74"/>
      <c r="F94" s="74"/>
      <c r="G94" s="96">
        <f t="shared" si="6"/>
        <v>0</v>
      </c>
      <c r="H94" s="103"/>
    </row>
    <row r="95" spans="1:8" s="102" customFormat="1" ht="12.75">
      <c r="A95" s="75"/>
      <c r="B95" s="101"/>
      <c r="C95" s="101"/>
      <c r="D95" s="74"/>
      <c r="E95" s="74"/>
      <c r="F95" s="74"/>
      <c r="G95" s="96">
        <f t="shared" si="6"/>
        <v>0</v>
      </c>
      <c r="H95" s="103"/>
    </row>
    <row r="96" spans="1:8" s="102" customFormat="1" ht="12.75">
      <c r="A96" s="75"/>
      <c r="B96" s="101"/>
      <c r="C96" s="101"/>
      <c r="D96" s="74"/>
      <c r="E96" s="74"/>
      <c r="F96" s="74"/>
      <c r="G96" s="96">
        <f t="shared" si="6"/>
        <v>0</v>
      </c>
      <c r="H96" s="103"/>
    </row>
    <row r="97" spans="1:8" s="102" customFormat="1" ht="12.75">
      <c r="A97" s="75"/>
      <c r="B97" s="101"/>
      <c r="C97" s="101"/>
      <c r="D97" s="74"/>
      <c r="E97" s="74"/>
      <c r="F97" s="74"/>
      <c r="G97" s="96">
        <f t="shared" si="6"/>
        <v>0</v>
      </c>
      <c r="H97" s="103"/>
    </row>
    <row r="98" spans="1:8" s="102" customFormat="1" ht="12.75">
      <c r="A98" s="75"/>
      <c r="B98" s="101"/>
      <c r="C98" s="101"/>
      <c r="D98" s="74"/>
      <c r="E98" s="74"/>
      <c r="F98" s="74"/>
      <c r="G98" s="96">
        <f t="shared" si="6"/>
        <v>0</v>
      </c>
      <c r="H98" s="103"/>
    </row>
    <row r="99" spans="1:8" s="102" customFormat="1" ht="12.75">
      <c r="A99" s="75"/>
      <c r="B99" s="101"/>
      <c r="C99" s="101"/>
      <c r="D99" s="74"/>
      <c r="E99" s="74"/>
      <c r="F99" s="74"/>
      <c r="G99" s="96">
        <f t="shared" si="6"/>
        <v>0</v>
      </c>
      <c r="H99" s="103"/>
    </row>
    <row r="100" spans="1:8" s="102" customFormat="1" ht="12.75">
      <c r="A100" s="75"/>
      <c r="B100" s="101"/>
      <c r="C100" s="101"/>
      <c r="D100" s="74"/>
      <c r="E100" s="74"/>
      <c r="F100" s="74"/>
      <c r="G100" s="96">
        <f t="shared" si="6"/>
        <v>0</v>
      </c>
      <c r="H100" s="103"/>
    </row>
    <row r="101" spans="1:8" s="102" customFormat="1" ht="12.75">
      <c r="A101" s="75"/>
      <c r="B101" s="101"/>
      <c r="C101" s="101"/>
      <c r="D101" s="74"/>
      <c r="E101" s="74"/>
      <c r="F101" s="74"/>
      <c r="G101" s="96">
        <f t="shared" si="6"/>
        <v>0</v>
      </c>
      <c r="H101" s="103"/>
    </row>
    <row r="102" spans="1:8" s="102" customFormat="1" ht="12.75">
      <c r="A102" s="75"/>
      <c r="B102" s="101"/>
      <c r="C102" s="101"/>
      <c r="D102" s="74"/>
      <c r="E102" s="74"/>
      <c r="F102" s="74"/>
      <c r="G102" s="96">
        <f t="shared" si="6"/>
        <v>0</v>
      </c>
      <c r="H102" s="103"/>
    </row>
    <row r="103" spans="1:8" s="102" customFormat="1" ht="12.75">
      <c r="A103" s="75"/>
      <c r="B103" s="101"/>
      <c r="C103" s="101"/>
      <c r="D103" s="74"/>
      <c r="E103" s="74"/>
      <c r="F103" s="74"/>
      <c r="G103" s="96">
        <f t="shared" si="6"/>
        <v>0</v>
      </c>
      <c r="H103" s="103"/>
    </row>
    <row r="104" spans="1:8" s="102" customFormat="1" ht="12.75">
      <c r="A104" s="75"/>
      <c r="B104" s="101"/>
      <c r="C104" s="101"/>
      <c r="D104" s="74"/>
      <c r="E104" s="74"/>
      <c r="F104" s="74"/>
      <c r="G104" s="96">
        <f t="shared" si="6"/>
        <v>0</v>
      </c>
      <c r="H104" s="103"/>
    </row>
    <row r="105" spans="1:8" s="102" customFormat="1" ht="12.75">
      <c r="A105" s="75"/>
      <c r="B105" s="101"/>
      <c r="C105" s="101"/>
      <c r="D105" s="74"/>
      <c r="E105" s="74"/>
      <c r="F105" s="74"/>
      <c r="G105" s="96">
        <f t="shared" si="6"/>
        <v>0</v>
      </c>
      <c r="H105" s="103"/>
    </row>
    <row r="106" spans="1:8" s="102" customFormat="1" ht="12.75">
      <c r="A106" s="181"/>
      <c r="B106" s="182"/>
      <c r="C106" s="182"/>
      <c r="D106" s="74"/>
      <c r="E106" s="74"/>
      <c r="F106" s="74"/>
      <c r="G106" s="96">
        <f t="shared" si="6"/>
        <v>0</v>
      </c>
      <c r="H106" s="103"/>
    </row>
    <row r="107" spans="1:8" s="102" customFormat="1" ht="12.75">
      <c r="A107" s="181"/>
      <c r="B107" s="182"/>
      <c r="C107" s="182"/>
      <c r="D107" s="74"/>
      <c r="E107" s="74"/>
      <c r="F107" s="74"/>
      <c r="G107" s="96">
        <f t="shared" si="6"/>
        <v>0</v>
      </c>
      <c r="H107" s="103"/>
    </row>
    <row r="108" spans="1:8" s="102" customFormat="1" ht="12.75">
      <c r="A108" s="181"/>
      <c r="B108" s="182"/>
      <c r="C108" s="182"/>
      <c r="D108" s="74"/>
      <c r="E108" s="74"/>
      <c r="F108" s="74"/>
      <c r="G108" s="96">
        <f t="shared" si="6"/>
        <v>0</v>
      </c>
      <c r="H108" s="103"/>
    </row>
    <row r="109" spans="1:8" s="102" customFormat="1" ht="12.75">
      <c r="A109" s="183" t="s">
        <v>63</v>
      </c>
      <c r="B109" s="183"/>
      <c r="C109" s="183"/>
      <c r="D109" s="183"/>
      <c r="E109" s="96"/>
      <c r="F109" s="96"/>
      <c r="G109" s="76">
        <f>SUM(G90:G108)</f>
        <v>0</v>
      </c>
      <c r="H109" s="103"/>
    </row>
    <row r="110" spans="1:8" s="102" customFormat="1" ht="12.75">
      <c r="A110" s="185"/>
      <c r="B110" s="186"/>
      <c r="C110" s="186"/>
      <c r="D110" s="186"/>
      <c r="E110" s="186"/>
      <c r="F110" s="186"/>
      <c r="G110" s="190"/>
      <c r="H110" s="103"/>
    </row>
    <row r="111" spans="1:8" s="102" customFormat="1" ht="12.75">
      <c r="A111" s="184"/>
      <c r="B111" s="184"/>
      <c r="C111" s="184"/>
      <c r="D111" s="184"/>
      <c r="E111" s="184"/>
      <c r="F111" s="184"/>
      <c r="G111" s="74"/>
      <c r="H111" s="76">
        <f>G133</f>
        <v>0</v>
      </c>
    </row>
    <row r="112" spans="1:8" ht="12.75">
      <c r="A112" s="185" t="s">
        <v>74</v>
      </c>
      <c r="B112" s="186"/>
      <c r="C112" s="186"/>
      <c r="D112" s="96" t="s">
        <v>75</v>
      </c>
      <c r="E112" s="96" t="s">
        <v>76</v>
      </c>
      <c r="F112" s="96" t="s">
        <v>77</v>
      </c>
      <c r="G112" s="96" t="s">
        <v>59</v>
      </c>
      <c r="H112" s="103"/>
    </row>
    <row r="113" spans="1:8" s="102" customFormat="1" ht="12.75">
      <c r="A113" s="75"/>
      <c r="B113" s="101"/>
      <c r="C113" s="101"/>
      <c r="D113" s="74"/>
      <c r="E113" s="74"/>
      <c r="F113" s="74"/>
      <c r="G113" s="96">
        <f>ROUND(E113*F113,2)</f>
        <v>0</v>
      </c>
      <c r="H113" s="103"/>
    </row>
    <row r="114" spans="1:8" s="102" customFormat="1" ht="12.75">
      <c r="A114" s="75"/>
      <c r="B114" s="101"/>
      <c r="C114" s="101"/>
      <c r="D114" s="74"/>
      <c r="E114" s="74"/>
      <c r="F114" s="74"/>
      <c r="G114" s="96">
        <f aca="true" t="shared" si="7" ref="G114:G131">ROUND(E114*F114,2)</f>
        <v>0</v>
      </c>
      <c r="H114" s="103"/>
    </row>
    <row r="115" spans="1:8" s="102" customFormat="1" ht="12.75">
      <c r="A115" s="75"/>
      <c r="B115" s="101"/>
      <c r="C115" s="101"/>
      <c r="D115" s="74"/>
      <c r="E115" s="74"/>
      <c r="F115" s="74"/>
      <c r="G115" s="96">
        <f t="shared" si="7"/>
        <v>0</v>
      </c>
      <c r="H115" s="103"/>
    </row>
    <row r="116" spans="1:8" s="102" customFormat="1" ht="12.75">
      <c r="A116" s="75"/>
      <c r="B116" s="101"/>
      <c r="C116" s="101"/>
      <c r="D116" s="74"/>
      <c r="E116" s="74"/>
      <c r="F116" s="74"/>
      <c r="G116" s="96">
        <f t="shared" si="7"/>
        <v>0</v>
      </c>
      <c r="H116" s="103"/>
    </row>
    <row r="117" spans="1:8" s="102" customFormat="1" ht="12.75">
      <c r="A117" s="75"/>
      <c r="B117" s="101"/>
      <c r="C117" s="101"/>
      <c r="D117" s="74"/>
      <c r="E117" s="74"/>
      <c r="F117" s="74"/>
      <c r="G117" s="96">
        <f t="shared" si="7"/>
        <v>0</v>
      </c>
      <c r="H117" s="103"/>
    </row>
    <row r="118" spans="1:8" s="102" customFormat="1" ht="12.75">
      <c r="A118" s="75"/>
      <c r="B118" s="101"/>
      <c r="C118" s="101"/>
      <c r="D118" s="74"/>
      <c r="E118" s="74"/>
      <c r="F118" s="74"/>
      <c r="G118" s="96">
        <f t="shared" si="7"/>
        <v>0</v>
      </c>
      <c r="H118" s="103"/>
    </row>
    <row r="119" spans="1:8" s="102" customFormat="1" ht="12.75">
      <c r="A119" s="75"/>
      <c r="B119" s="101"/>
      <c r="C119" s="101"/>
      <c r="D119" s="74"/>
      <c r="E119" s="74"/>
      <c r="F119" s="74"/>
      <c r="G119" s="96">
        <f t="shared" si="7"/>
        <v>0</v>
      </c>
      <c r="H119" s="103"/>
    </row>
    <row r="120" spans="1:8" s="102" customFormat="1" ht="12.75">
      <c r="A120" s="75"/>
      <c r="B120" s="101"/>
      <c r="C120" s="101"/>
      <c r="D120" s="74"/>
      <c r="E120" s="74"/>
      <c r="F120" s="74"/>
      <c r="G120" s="96">
        <f t="shared" si="7"/>
        <v>0</v>
      </c>
      <c r="H120" s="103"/>
    </row>
    <row r="121" spans="1:8" s="102" customFormat="1" ht="12.75">
      <c r="A121" s="75"/>
      <c r="B121" s="101"/>
      <c r="C121" s="101"/>
      <c r="D121" s="74"/>
      <c r="E121" s="74"/>
      <c r="F121" s="74"/>
      <c r="G121" s="96">
        <f t="shared" si="7"/>
        <v>0</v>
      </c>
      <c r="H121" s="103"/>
    </row>
    <row r="122" spans="1:8" s="102" customFormat="1" ht="12.75">
      <c r="A122" s="75"/>
      <c r="B122" s="101"/>
      <c r="C122" s="101"/>
      <c r="D122" s="74"/>
      <c r="E122" s="74"/>
      <c r="F122" s="74"/>
      <c r="G122" s="96">
        <f t="shared" si="7"/>
        <v>0</v>
      </c>
      <c r="H122" s="103"/>
    </row>
    <row r="123" spans="1:8" s="102" customFormat="1" ht="12.75">
      <c r="A123" s="75"/>
      <c r="B123" s="101"/>
      <c r="C123" s="101"/>
      <c r="D123" s="74"/>
      <c r="E123" s="74"/>
      <c r="F123" s="74"/>
      <c r="G123" s="96">
        <f t="shared" si="7"/>
        <v>0</v>
      </c>
      <c r="H123" s="103"/>
    </row>
    <row r="124" spans="1:8" s="102" customFormat="1" ht="12.75">
      <c r="A124" s="75"/>
      <c r="B124" s="101"/>
      <c r="C124" s="101"/>
      <c r="D124" s="74"/>
      <c r="E124" s="74"/>
      <c r="F124" s="74"/>
      <c r="G124" s="96">
        <f t="shared" si="7"/>
        <v>0</v>
      </c>
      <c r="H124" s="103"/>
    </row>
    <row r="125" spans="1:8" s="102" customFormat="1" ht="12.75">
      <c r="A125" s="75"/>
      <c r="B125" s="101"/>
      <c r="C125" s="101"/>
      <c r="D125" s="74"/>
      <c r="E125" s="74"/>
      <c r="F125" s="74"/>
      <c r="G125" s="96">
        <f t="shared" si="7"/>
        <v>0</v>
      </c>
      <c r="H125" s="103"/>
    </row>
    <row r="126" spans="1:8" s="102" customFormat="1" ht="12.75">
      <c r="A126" s="75"/>
      <c r="B126" s="101"/>
      <c r="C126" s="101"/>
      <c r="D126" s="74"/>
      <c r="E126" s="74"/>
      <c r="F126" s="74"/>
      <c r="G126" s="96">
        <f t="shared" si="7"/>
        <v>0</v>
      </c>
      <c r="H126" s="103"/>
    </row>
    <row r="127" spans="1:8" s="102" customFormat="1" ht="12.75">
      <c r="A127" s="75"/>
      <c r="B127" s="101"/>
      <c r="C127" s="101"/>
      <c r="D127" s="74"/>
      <c r="E127" s="74"/>
      <c r="F127" s="74"/>
      <c r="G127" s="96">
        <f t="shared" si="7"/>
        <v>0</v>
      </c>
      <c r="H127" s="103"/>
    </row>
    <row r="128" spans="1:8" s="102" customFormat="1" ht="12.75">
      <c r="A128" s="75"/>
      <c r="B128" s="101"/>
      <c r="C128" s="101"/>
      <c r="D128" s="74"/>
      <c r="E128" s="74"/>
      <c r="F128" s="74"/>
      <c r="G128" s="96">
        <f t="shared" si="7"/>
        <v>0</v>
      </c>
      <c r="H128" s="103"/>
    </row>
    <row r="129" spans="1:8" s="102" customFormat="1" ht="12.75">
      <c r="A129" s="75"/>
      <c r="B129" s="101"/>
      <c r="C129" s="101"/>
      <c r="D129" s="74"/>
      <c r="E129" s="74"/>
      <c r="F129" s="74"/>
      <c r="G129" s="96">
        <f t="shared" si="7"/>
        <v>0</v>
      </c>
      <c r="H129" s="103"/>
    </row>
    <row r="130" spans="1:8" s="102" customFormat="1" ht="12.75">
      <c r="A130" s="75"/>
      <c r="B130" s="101"/>
      <c r="C130" s="101"/>
      <c r="D130" s="74"/>
      <c r="E130" s="74"/>
      <c r="F130" s="74"/>
      <c r="G130" s="96">
        <f t="shared" si="7"/>
        <v>0</v>
      </c>
      <c r="H130" s="103"/>
    </row>
    <row r="131" spans="1:8" s="102" customFormat="1" ht="12.75">
      <c r="A131" s="75"/>
      <c r="B131" s="101"/>
      <c r="C131" s="101"/>
      <c r="D131" s="74"/>
      <c r="E131" s="74"/>
      <c r="F131" s="74"/>
      <c r="G131" s="96">
        <f t="shared" si="7"/>
        <v>0</v>
      </c>
      <c r="H131" s="103"/>
    </row>
    <row r="132" spans="1:8" s="102" customFormat="1" ht="12.75">
      <c r="A132" s="75"/>
      <c r="B132" s="101"/>
      <c r="C132" s="101"/>
      <c r="D132" s="74"/>
      <c r="E132" s="74"/>
      <c r="F132" s="74"/>
      <c r="G132" s="96">
        <f>ROUND(E132*F132,2)</f>
        <v>0</v>
      </c>
      <c r="H132" s="103"/>
    </row>
    <row r="133" spans="1:8" s="102" customFormat="1" ht="12.75">
      <c r="A133" s="183" t="s">
        <v>63</v>
      </c>
      <c r="B133" s="183"/>
      <c r="C133" s="183"/>
      <c r="D133" s="183"/>
      <c r="E133" s="76"/>
      <c r="F133" s="76"/>
      <c r="G133" s="76">
        <f>SUM(G113:G132)</f>
        <v>0</v>
      </c>
      <c r="H133" s="103"/>
    </row>
    <row r="134" spans="1:8" s="102" customFormat="1" ht="12.75">
      <c r="A134" s="187"/>
      <c r="B134" s="188"/>
      <c r="C134" s="188"/>
      <c r="D134" s="188"/>
      <c r="E134" s="188"/>
      <c r="F134" s="188"/>
      <c r="G134" s="189"/>
      <c r="H134" s="103"/>
    </row>
    <row r="135" spans="1:8" s="102" customFormat="1" ht="12.75">
      <c r="A135" s="184"/>
      <c r="B135" s="184"/>
      <c r="C135" s="184"/>
      <c r="D135" s="184"/>
      <c r="E135" s="184"/>
      <c r="F135" s="184"/>
      <c r="G135" s="74"/>
      <c r="H135" s="76">
        <f>G160</f>
        <v>0</v>
      </c>
    </row>
    <row r="136" spans="1:8" ht="12.75">
      <c r="A136" s="185" t="s">
        <v>74</v>
      </c>
      <c r="B136" s="186"/>
      <c r="C136" s="186"/>
      <c r="D136" s="96" t="s">
        <v>75</v>
      </c>
      <c r="E136" s="96" t="s">
        <v>76</v>
      </c>
      <c r="F136" s="96" t="s">
        <v>77</v>
      </c>
      <c r="G136" s="96" t="s">
        <v>59</v>
      </c>
      <c r="H136" s="103"/>
    </row>
    <row r="137" spans="1:8" s="102" customFormat="1" ht="12.75">
      <c r="A137" s="75"/>
      <c r="B137" s="101"/>
      <c r="C137" s="101"/>
      <c r="D137" s="74"/>
      <c r="E137" s="74"/>
      <c r="F137" s="74"/>
      <c r="G137" s="96">
        <f>ROUND(E137*F137,2)</f>
        <v>0</v>
      </c>
      <c r="H137" s="103"/>
    </row>
    <row r="138" spans="1:8" s="102" customFormat="1" ht="12.75">
      <c r="A138" s="75"/>
      <c r="B138" s="101"/>
      <c r="C138" s="101"/>
      <c r="D138" s="74"/>
      <c r="E138" s="74"/>
      <c r="F138" s="74"/>
      <c r="G138" s="96">
        <f aca="true" t="shared" si="8" ref="G138:G157">ROUND(E138*F138,2)</f>
        <v>0</v>
      </c>
      <c r="H138" s="103"/>
    </row>
    <row r="139" spans="1:8" s="102" customFormat="1" ht="12.75">
      <c r="A139" s="75"/>
      <c r="B139" s="101"/>
      <c r="C139" s="101"/>
      <c r="D139" s="74"/>
      <c r="E139" s="74"/>
      <c r="F139" s="74"/>
      <c r="G139" s="96">
        <f t="shared" si="8"/>
        <v>0</v>
      </c>
      <c r="H139" s="103"/>
    </row>
    <row r="140" spans="1:8" s="102" customFormat="1" ht="12.75">
      <c r="A140" s="75"/>
      <c r="B140" s="101"/>
      <c r="C140" s="101"/>
      <c r="D140" s="74"/>
      <c r="E140" s="74"/>
      <c r="F140" s="74"/>
      <c r="G140" s="96">
        <f t="shared" si="8"/>
        <v>0</v>
      </c>
      <c r="H140" s="103"/>
    </row>
    <row r="141" spans="1:8" s="102" customFormat="1" ht="12.75">
      <c r="A141" s="75"/>
      <c r="B141" s="101"/>
      <c r="C141" s="101"/>
      <c r="D141" s="74"/>
      <c r="E141" s="74"/>
      <c r="F141" s="74"/>
      <c r="G141" s="96">
        <f t="shared" si="8"/>
        <v>0</v>
      </c>
      <c r="H141" s="103"/>
    </row>
    <row r="142" spans="1:8" s="102" customFormat="1" ht="12.75">
      <c r="A142" s="75"/>
      <c r="B142" s="101"/>
      <c r="C142" s="101"/>
      <c r="D142" s="74"/>
      <c r="E142" s="74"/>
      <c r="F142" s="74"/>
      <c r="G142" s="96">
        <f t="shared" si="8"/>
        <v>0</v>
      </c>
      <c r="H142" s="103"/>
    </row>
    <row r="143" spans="1:8" s="102" customFormat="1" ht="12.75">
      <c r="A143" s="75"/>
      <c r="B143" s="101"/>
      <c r="C143" s="101"/>
      <c r="D143" s="74"/>
      <c r="E143" s="74"/>
      <c r="F143" s="74"/>
      <c r="G143" s="96">
        <f t="shared" si="8"/>
        <v>0</v>
      </c>
      <c r="H143" s="103"/>
    </row>
    <row r="144" spans="1:8" s="102" customFormat="1" ht="12.75">
      <c r="A144" s="75"/>
      <c r="B144" s="101"/>
      <c r="C144" s="101"/>
      <c r="D144" s="74"/>
      <c r="E144" s="74"/>
      <c r="F144" s="74"/>
      <c r="G144" s="96">
        <f t="shared" si="8"/>
        <v>0</v>
      </c>
      <c r="H144" s="103"/>
    </row>
    <row r="145" spans="1:8" s="102" customFormat="1" ht="12.75">
      <c r="A145" s="75"/>
      <c r="B145" s="101"/>
      <c r="C145" s="101"/>
      <c r="D145" s="74"/>
      <c r="E145" s="74"/>
      <c r="F145" s="74"/>
      <c r="G145" s="96">
        <f t="shared" si="8"/>
        <v>0</v>
      </c>
      <c r="H145" s="103"/>
    </row>
    <row r="146" spans="1:8" s="102" customFormat="1" ht="12.75">
      <c r="A146" s="75"/>
      <c r="B146" s="101"/>
      <c r="C146" s="101"/>
      <c r="D146" s="74"/>
      <c r="E146" s="74"/>
      <c r="F146" s="74"/>
      <c r="G146" s="96">
        <f t="shared" si="8"/>
        <v>0</v>
      </c>
      <c r="H146" s="103"/>
    </row>
    <row r="147" spans="1:8" s="102" customFormat="1" ht="12.75">
      <c r="A147" s="75"/>
      <c r="B147" s="101"/>
      <c r="C147" s="101"/>
      <c r="D147" s="74"/>
      <c r="E147" s="74"/>
      <c r="F147" s="74"/>
      <c r="G147" s="96">
        <f t="shared" si="8"/>
        <v>0</v>
      </c>
      <c r="H147" s="103"/>
    </row>
    <row r="148" spans="1:8" s="102" customFormat="1" ht="12.75">
      <c r="A148" s="75"/>
      <c r="B148" s="101"/>
      <c r="C148" s="101"/>
      <c r="D148" s="74"/>
      <c r="E148" s="74"/>
      <c r="F148" s="74"/>
      <c r="G148" s="96">
        <f t="shared" si="8"/>
        <v>0</v>
      </c>
      <c r="H148" s="103"/>
    </row>
    <row r="149" spans="1:8" s="102" customFormat="1" ht="12.75">
      <c r="A149" s="75"/>
      <c r="B149" s="101"/>
      <c r="C149" s="101"/>
      <c r="D149" s="74"/>
      <c r="E149" s="74"/>
      <c r="F149" s="74"/>
      <c r="G149" s="96">
        <f t="shared" si="8"/>
        <v>0</v>
      </c>
      <c r="H149" s="103"/>
    </row>
    <row r="150" spans="1:8" s="102" customFormat="1" ht="12.75">
      <c r="A150" s="75"/>
      <c r="B150" s="101"/>
      <c r="C150" s="101"/>
      <c r="D150" s="74"/>
      <c r="E150" s="74"/>
      <c r="F150" s="74"/>
      <c r="G150" s="96">
        <f t="shared" si="8"/>
        <v>0</v>
      </c>
      <c r="H150" s="103"/>
    </row>
    <row r="151" spans="1:8" s="102" customFormat="1" ht="12.75">
      <c r="A151" s="75"/>
      <c r="B151" s="101"/>
      <c r="C151" s="101"/>
      <c r="D151" s="74"/>
      <c r="E151" s="74"/>
      <c r="F151" s="74"/>
      <c r="G151" s="96">
        <f t="shared" si="8"/>
        <v>0</v>
      </c>
      <c r="H151" s="103"/>
    </row>
    <row r="152" spans="1:8" s="102" customFormat="1" ht="12.75">
      <c r="A152" s="75"/>
      <c r="B152" s="101"/>
      <c r="C152" s="101"/>
      <c r="D152" s="74"/>
      <c r="E152" s="74"/>
      <c r="F152" s="74"/>
      <c r="G152" s="96">
        <f t="shared" si="8"/>
        <v>0</v>
      </c>
      <c r="H152" s="103"/>
    </row>
    <row r="153" spans="1:8" s="102" customFormat="1" ht="12.75">
      <c r="A153" s="75"/>
      <c r="B153" s="101"/>
      <c r="C153" s="101"/>
      <c r="D153" s="74"/>
      <c r="E153" s="74"/>
      <c r="F153" s="74"/>
      <c r="G153" s="96">
        <f t="shared" si="8"/>
        <v>0</v>
      </c>
      <c r="H153" s="103"/>
    </row>
    <row r="154" spans="1:8" s="102" customFormat="1" ht="12.75">
      <c r="A154" s="75"/>
      <c r="B154" s="101"/>
      <c r="C154" s="101"/>
      <c r="D154" s="74"/>
      <c r="E154" s="74"/>
      <c r="F154" s="74"/>
      <c r="G154" s="96">
        <f t="shared" si="8"/>
        <v>0</v>
      </c>
      <c r="H154" s="103"/>
    </row>
    <row r="155" spans="1:8" s="102" customFormat="1" ht="12.75">
      <c r="A155" s="75"/>
      <c r="B155" s="101"/>
      <c r="C155" s="101"/>
      <c r="D155" s="74"/>
      <c r="E155" s="74"/>
      <c r="F155" s="74"/>
      <c r="G155" s="96">
        <f t="shared" si="8"/>
        <v>0</v>
      </c>
      <c r="H155" s="103"/>
    </row>
    <row r="156" spans="1:8" s="102" customFormat="1" ht="12.75">
      <c r="A156" s="75"/>
      <c r="B156" s="101"/>
      <c r="C156" s="101"/>
      <c r="D156" s="74"/>
      <c r="E156" s="74"/>
      <c r="F156" s="74"/>
      <c r="G156" s="96">
        <f t="shared" si="8"/>
        <v>0</v>
      </c>
      <c r="H156" s="179"/>
    </row>
    <row r="157" spans="1:8" s="102" customFormat="1" ht="12.75">
      <c r="A157" s="75"/>
      <c r="B157" s="101"/>
      <c r="C157" s="101"/>
      <c r="D157" s="74"/>
      <c r="E157" s="74"/>
      <c r="F157" s="74"/>
      <c r="G157" s="96">
        <f t="shared" si="8"/>
        <v>0</v>
      </c>
      <c r="H157" s="179"/>
    </row>
    <row r="158" spans="1:8" s="102" customFormat="1" ht="12.75">
      <c r="A158" s="181"/>
      <c r="B158" s="182"/>
      <c r="C158" s="182"/>
      <c r="D158" s="74"/>
      <c r="E158" s="74"/>
      <c r="F158" s="74"/>
      <c r="G158" s="96">
        <f>ROUND(E158*F158,2)</f>
        <v>0</v>
      </c>
      <c r="H158" s="179"/>
    </row>
    <row r="159" spans="1:8" s="102" customFormat="1" ht="12.75">
      <c r="A159" s="181"/>
      <c r="B159" s="182"/>
      <c r="C159" s="182"/>
      <c r="D159" s="74"/>
      <c r="E159" s="74"/>
      <c r="F159" s="74"/>
      <c r="G159" s="96">
        <f>ROUND(E159*F159,2)</f>
        <v>0</v>
      </c>
      <c r="H159" s="179"/>
    </row>
    <row r="160" spans="1:8" s="102" customFormat="1" ht="12.75">
      <c r="A160" s="183" t="s">
        <v>63</v>
      </c>
      <c r="B160" s="183"/>
      <c r="C160" s="183"/>
      <c r="D160" s="183"/>
      <c r="E160" s="96"/>
      <c r="F160" s="96"/>
      <c r="G160" s="76">
        <f>SUM(G137:G159)</f>
        <v>0</v>
      </c>
      <c r="H160" s="179"/>
    </row>
    <row r="161" spans="1:8" ht="12.75">
      <c r="A161" s="98"/>
      <c r="B161" s="78"/>
      <c r="C161" s="78"/>
      <c r="D161" s="78"/>
      <c r="E161" s="78"/>
      <c r="F161" s="78"/>
      <c r="G161" s="68"/>
      <c r="H161" s="180"/>
    </row>
    <row r="164" spans="1:9" ht="12.75">
      <c r="A164" s="177" t="s">
        <v>78</v>
      </c>
      <c r="B164" s="177"/>
      <c r="C164" s="104" t="s">
        <v>32</v>
      </c>
      <c r="D164" s="177"/>
      <c r="E164" s="177"/>
      <c r="F164" s="104"/>
      <c r="G164" s="104"/>
      <c r="H164" s="104"/>
      <c r="I164" s="104"/>
    </row>
    <row r="165" spans="1:9" ht="12.75">
      <c r="A165" s="95"/>
      <c r="B165" s="95"/>
      <c r="C165" s="95"/>
      <c r="D165" s="176" t="s">
        <v>33</v>
      </c>
      <c r="E165" s="176"/>
      <c r="F165" s="95"/>
      <c r="G165" s="95"/>
      <c r="H165" s="95"/>
      <c r="I165" s="95"/>
    </row>
    <row r="166" spans="1:9" ht="12.75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ht="12.75">
      <c r="A167" s="177" t="s">
        <v>65</v>
      </c>
      <c r="B167" s="177"/>
      <c r="C167" s="104" t="s">
        <v>32</v>
      </c>
      <c r="D167" s="177"/>
      <c r="E167" s="177"/>
      <c r="F167" s="104"/>
      <c r="G167" s="104"/>
      <c r="H167" s="104"/>
      <c r="I167" s="104"/>
    </row>
    <row r="168" spans="4:5" ht="12.75">
      <c r="D168" s="176" t="s">
        <v>33</v>
      </c>
      <c r="E168" s="176"/>
    </row>
  </sheetData>
  <sheetProtection password="CC7B" sheet="1"/>
  <mergeCells count="88">
    <mergeCell ref="A7:F7"/>
    <mergeCell ref="A8:B8"/>
    <mergeCell ref="D8:E8"/>
    <mergeCell ref="A1:H1"/>
    <mergeCell ref="A2:H2"/>
    <mergeCell ref="A3:H3"/>
    <mergeCell ref="A6:G6"/>
    <mergeCell ref="A14:B14"/>
    <mergeCell ref="D14:E14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21:G21"/>
    <mergeCell ref="A22:G22"/>
    <mergeCell ref="A15:B15"/>
    <mergeCell ref="D15:E15"/>
    <mergeCell ref="A16:B16"/>
    <mergeCell ref="D16:E16"/>
    <mergeCell ref="A17:B17"/>
    <mergeCell ref="D17:E17"/>
    <mergeCell ref="A18:H18"/>
    <mergeCell ref="A19:G19"/>
    <mergeCell ref="H19:H20"/>
    <mergeCell ref="A20:G20"/>
    <mergeCell ref="A24:F24"/>
    <mergeCell ref="A25:B25"/>
    <mergeCell ref="D25:E25"/>
    <mergeCell ref="H25:H35"/>
    <mergeCell ref="A26:B26"/>
    <mergeCell ref="D26:E26"/>
    <mergeCell ref="A27:B27"/>
    <mergeCell ref="D27:E27"/>
    <mergeCell ref="A28:B28"/>
    <mergeCell ref="D28:E28"/>
    <mergeCell ref="A34:B34"/>
    <mergeCell ref="D34:E34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5:G35"/>
    <mergeCell ref="A36:F36"/>
    <mergeCell ref="A37:C37"/>
    <mergeCell ref="H37:H62"/>
    <mergeCell ref="A61:D61"/>
    <mergeCell ref="A62:D62"/>
    <mergeCell ref="A110:G110"/>
    <mergeCell ref="A63:F63"/>
    <mergeCell ref="A64:C64"/>
    <mergeCell ref="H64:H87"/>
    <mergeCell ref="A86:D86"/>
    <mergeCell ref="A87:G87"/>
    <mergeCell ref="A88:F88"/>
    <mergeCell ref="A164:B164"/>
    <mergeCell ref="D164:E164"/>
    <mergeCell ref="A111:F111"/>
    <mergeCell ref="A112:C112"/>
    <mergeCell ref="A133:D133"/>
    <mergeCell ref="A134:G134"/>
    <mergeCell ref="A135:F135"/>
    <mergeCell ref="A136:C136"/>
    <mergeCell ref="A4:H4"/>
    <mergeCell ref="H156:H161"/>
    <mergeCell ref="A158:C158"/>
    <mergeCell ref="A159:C159"/>
    <mergeCell ref="A160:D160"/>
    <mergeCell ref="A89:C89"/>
    <mergeCell ref="A106:C106"/>
    <mergeCell ref="A107:C107"/>
    <mergeCell ref="A108:C108"/>
    <mergeCell ref="A109:D109"/>
    <mergeCell ref="D165:E165"/>
    <mergeCell ref="A167:B167"/>
    <mergeCell ref="D167:E167"/>
    <mergeCell ref="D168:E168"/>
  </mergeCells>
  <printOptions/>
  <pageMargins left="0.35" right="0.28" top="0.36" bottom="0.35" header="0.25" footer="0.2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9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2.75">
      <c r="B3" s="157" t="s">
        <v>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>
      <c r="B4" s="158" t="s">
        <v>101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2.75">
      <c r="B5" s="158" t="s">
        <v>105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3.5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9</v>
      </c>
    </row>
    <row r="7" spans="2:15" ht="13.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10">
        <f>O8</f>
        <v>0</v>
      </c>
    </row>
    <row r="8" spans="2:15" ht="12.75"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12"/>
      <c r="N8" s="148"/>
      <c r="O8" s="48">
        <f>N8</f>
        <v>0</v>
      </c>
    </row>
    <row r="9" spans="2:15" ht="12.75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"/>
    </row>
    <row r="10" spans="2:15" ht="12.75">
      <c r="B10" s="57"/>
      <c r="C10" s="12"/>
      <c r="D10" s="12"/>
      <c r="E10" s="12"/>
      <c r="F10" s="12"/>
      <c r="G10" s="12"/>
      <c r="H10" s="12"/>
      <c r="I10" s="12"/>
      <c r="J10" s="8"/>
      <c r="K10" s="12"/>
      <c r="L10" s="12"/>
      <c r="M10" s="8"/>
      <c r="N10" s="4">
        <f>ROUND(I10*K10,2)</f>
        <v>0</v>
      </c>
      <c r="O10" s="38"/>
    </row>
    <row r="11" spans="2:15" ht="13.5" thickBo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45"/>
      <c r="N11" s="45"/>
      <c r="O11" s="42"/>
    </row>
    <row r="12" spans="2:15" ht="39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6"/>
      <c r="O12" s="6"/>
    </row>
    <row r="14" spans="2:10" s="28" customFormat="1" ht="12.75">
      <c r="B14" s="177" t="s">
        <v>66</v>
      </c>
      <c r="C14" s="177"/>
      <c r="D14" s="27" t="s">
        <v>32</v>
      </c>
      <c r="E14" s="177"/>
      <c r="F14" s="177"/>
      <c r="G14" s="177"/>
      <c r="H14" s="177"/>
      <c r="I14" s="27"/>
      <c r="J14" s="27"/>
    </row>
    <row r="15" spans="2:10" s="28" customFormat="1" ht="12.75">
      <c r="B15" s="29"/>
      <c r="C15" s="29"/>
      <c r="D15" s="29"/>
      <c r="E15" s="27" t="s">
        <v>33</v>
      </c>
      <c r="F15" s="27"/>
      <c r="G15" s="29"/>
      <c r="H15" s="29"/>
      <c r="I15" s="29"/>
      <c r="J15" s="29"/>
    </row>
    <row r="16" spans="2:10" s="28" customFormat="1" ht="12.75">
      <c r="B16" s="29"/>
      <c r="C16" s="29"/>
      <c r="D16" s="29"/>
      <c r="E16" s="29"/>
      <c r="F16" s="29"/>
      <c r="G16" s="29"/>
      <c r="H16" s="29"/>
      <c r="I16" s="29"/>
      <c r="J16" s="29"/>
    </row>
    <row r="17" spans="2:10" s="28" customFormat="1" ht="12.75">
      <c r="B17" s="177" t="s">
        <v>65</v>
      </c>
      <c r="C17" s="177"/>
      <c r="D17" s="27" t="s">
        <v>32</v>
      </c>
      <c r="E17" s="177"/>
      <c r="F17" s="177"/>
      <c r="G17" s="177"/>
      <c r="H17" s="177"/>
      <c r="I17" s="27"/>
      <c r="J17" s="27"/>
    </row>
    <row r="18" spans="5:6" s="28" customFormat="1" ht="12.75">
      <c r="E18" s="27" t="s">
        <v>33</v>
      </c>
      <c r="F18" s="27"/>
    </row>
    <row r="19" s="28" customFormat="1" ht="12.75"/>
  </sheetData>
  <sheetProtection password="CC7B" sheet="1" objects="1" scenarios="1"/>
  <mergeCells count="11">
    <mergeCell ref="B8:L8"/>
    <mergeCell ref="B9:N9"/>
    <mergeCell ref="B1:O1"/>
    <mergeCell ref="B3:O3"/>
    <mergeCell ref="B4:O4"/>
    <mergeCell ref="B5:O5"/>
    <mergeCell ref="B11:L11"/>
    <mergeCell ref="B14:C14"/>
    <mergeCell ref="E14:H14"/>
    <mergeCell ref="B17:C17"/>
    <mergeCell ref="E17:H17"/>
  </mergeCells>
  <printOptions/>
  <pageMargins left="0.2" right="0.21" top="0.24" bottom="0.37" header="0.17" footer="0.28"/>
  <pageSetup horizontalDpi="600" verticalDpi="600" orientation="portrait" paperSize="9" scale="92" r:id="rId1"/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211"/>
  <sheetViews>
    <sheetView zoomScalePageLayoutView="0" workbookViewId="0" topLeftCell="C166">
      <selection activeCell="H216" sqref="H216"/>
    </sheetView>
  </sheetViews>
  <sheetFormatPr defaultColWidth="9.00390625" defaultRowHeight="12.75"/>
  <cols>
    <col min="1" max="1" width="5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7.00390625" style="1" customWidth="1"/>
    <col min="9" max="9" width="3.625" style="1" customWidth="1"/>
    <col min="10" max="10" width="1.625" style="1" customWidth="1"/>
    <col min="11" max="11" width="10.625" style="1" customWidth="1"/>
    <col min="12" max="12" width="5.25390625" style="1" customWidth="1"/>
    <col min="13" max="13" width="9.75390625" style="1" customWidth="1"/>
    <col min="14" max="14" width="11.25390625" style="1" customWidth="1"/>
    <col min="15" max="15" width="12.62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26.25" customHeight="1" thickBot="1">
      <c r="B2" s="243" t="s">
        <v>82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2:15" ht="14.25" customHeight="1" thickBot="1">
      <c r="B3" s="163" t="s">
        <v>83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91">
        <f>K4+K5+K6+K7</f>
        <v>0</v>
      </c>
    </row>
    <row r="4" spans="2:15" ht="14.25" customHeight="1">
      <c r="B4" s="64"/>
      <c r="C4" s="92"/>
      <c r="D4" s="92" t="s">
        <v>8</v>
      </c>
      <c r="E4" s="92" t="s">
        <v>3</v>
      </c>
      <c r="F4" s="92"/>
      <c r="G4" s="61" t="s">
        <v>3</v>
      </c>
      <c r="H4" s="61"/>
      <c r="I4" s="61" t="s">
        <v>4</v>
      </c>
      <c r="J4" s="61" t="s">
        <v>7</v>
      </c>
      <c r="K4" s="205">
        <f>C4*F4*H4</f>
        <v>0</v>
      </c>
      <c r="L4" s="205"/>
      <c r="M4" s="205"/>
      <c r="N4" s="206"/>
      <c r="O4" s="86"/>
    </row>
    <row r="5" spans="2:15" ht="14.25" customHeight="1">
      <c r="B5" s="37"/>
      <c r="C5" s="109"/>
      <c r="D5" s="112" t="s">
        <v>8</v>
      </c>
      <c r="E5" s="112" t="s">
        <v>3</v>
      </c>
      <c r="F5" s="112"/>
      <c r="G5" s="6" t="s">
        <v>3</v>
      </c>
      <c r="H5" s="6"/>
      <c r="I5" s="7" t="s">
        <v>4</v>
      </c>
      <c r="J5" s="6" t="s">
        <v>7</v>
      </c>
      <c r="K5" s="207">
        <f>C5*F5*H5</f>
        <v>0</v>
      </c>
      <c r="L5" s="207"/>
      <c r="M5" s="207"/>
      <c r="N5" s="208"/>
      <c r="O5" s="87"/>
    </row>
    <row r="6" spans="2:15" ht="14.25" customHeight="1">
      <c r="B6" s="39"/>
      <c r="C6" s="10"/>
      <c r="D6" s="113"/>
      <c r="E6" s="113"/>
      <c r="F6" s="113"/>
      <c r="G6" s="10"/>
      <c r="H6" s="10"/>
      <c r="I6" s="10"/>
      <c r="J6" s="10"/>
      <c r="K6" s="209">
        <f>D6*H6</f>
        <v>0</v>
      </c>
      <c r="L6" s="209"/>
      <c r="M6" s="209"/>
      <c r="N6" s="244"/>
      <c r="O6" s="87"/>
    </row>
    <row r="7" spans="2:15" ht="14.25" customHeight="1" thickBot="1">
      <c r="B7" s="40"/>
      <c r="C7" s="41"/>
      <c r="D7" s="114"/>
      <c r="E7" s="114"/>
      <c r="F7" s="114"/>
      <c r="G7" s="41"/>
      <c r="H7" s="41"/>
      <c r="I7" s="41"/>
      <c r="J7" s="41"/>
      <c r="K7" s="212">
        <f>D7*H7</f>
        <v>0</v>
      </c>
      <c r="L7" s="212"/>
      <c r="M7" s="212"/>
      <c r="N7" s="245"/>
      <c r="O7" s="115"/>
    </row>
    <row r="8" spans="2:15" ht="14.2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ht="20.25" customHeight="1">
      <c r="B9" s="243" t="s">
        <v>81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</row>
    <row r="10" spans="2:15" ht="15.75" customHeight="1">
      <c r="B10" s="157" t="s">
        <v>36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2:15" ht="15.75" customHeight="1">
      <c r="B11" s="158" t="s">
        <v>38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2:15" ht="15.75" customHeight="1">
      <c r="B12" s="158" t="s">
        <v>80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2:15" ht="15.75" customHeight="1" thickBo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 t="s">
        <v>9</v>
      </c>
    </row>
    <row r="14" spans="2:15" ht="17.25" customHeight="1" thickBot="1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91">
        <f>K15+K16+K17+K18</f>
        <v>0</v>
      </c>
    </row>
    <row r="15" spans="2:15" ht="12.75">
      <c r="B15" s="64"/>
      <c r="C15" s="92"/>
      <c r="D15" s="205"/>
      <c r="E15" s="205"/>
      <c r="F15" s="205"/>
      <c r="G15" s="61" t="s">
        <v>3</v>
      </c>
      <c r="H15" s="61"/>
      <c r="I15" s="61" t="s">
        <v>4</v>
      </c>
      <c r="J15" s="61" t="s">
        <v>7</v>
      </c>
      <c r="K15" s="205">
        <f>D15*H15</f>
        <v>0</v>
      </c>
      <c r="L15" s="205"/>
      <c r="M15" s="205"/>
      <c r="N15" s="205"/>
      <c r="O15" s="46"/>
    </row>
    <row r="16" spans="2:15" ht="12.75">
      <c r="B16" s="37"/>
      <c r="C16" s="12"/>
      <c r="D16" s="209"/>
      <c r="E16" s="209"/>
      <c r="F16" s="209"/>
      <c r="G16" s="6" t="s">
        <v>3</v>
      </c>
      <c r="H16" s="6"/>
      <c r="I16" s="7" t="s">
        <v>4</v>
      </c>
      <c r="J16" s="6" t="s">
        <v>7</v>
      </c>
      <c r="K16" s="209">
        <f>D16*H16</f>
        <v>0</v>
      </c>
      <c r="L16" s="209"/>
      <c r="M16" s="209"/>
      <c r="N16" s="209"/>
      <c r="O16" s="38"/>
    </row>
    <row r="17" spans="2:15" ht="12.75">
      <c r="B17" s="39"/>
      <c r="C17" s="10"/>
      <c r="D17" s="210"/>
      <c r="E17" s="210"/>
      <c r="F17" s="210"/>
      <c r="G17" s="10"/>
      <c r="H17" s="10"/>
      <c r="I17" s="10"/>
      <c r="J17" s="10"/>
      <c r="K17" s="209">
        <f>D17*H17</f>
        <v>0</v>
      </c>
      <c r="L17" s="209"/>
      <c r="M17" s="209"/>
      <c r="N17" s="209"/>
      <c r="O17" s="38"/>
    </row>
    <row r="18" spans="2:15" ht="13.5" thickBot="1">
      <c r="B18" s="40"/>
      <c r="C18" s="41"/>
      <c r="D18" s="211"/>
      <c r="E18" s="211"/>
      <c r="F18" s="211"/>
      <c r="G18" s="41"/>
      <c r="H18" s="41"/>
      <c r="I18" s="41"/>
      <c r="J18" s="41"/>
      <c r="K18" s="212">
        <f>D18*H18</f>
        <v>0</v>
      </c>
      <c r="L18" s="212"/>
      <c r="M18" s="212"/>
      <c r="N18" s="212"/>
      <c r="O18" s="42"/>
    </row>
    <row r="19" spans="2:15" ht="39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2.75">
      <c r="B20" s="157" t="s">
        <v>37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2:15" ht="12.75">
      <c r="B21" s="158" t="s">
        <v>39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2:15" ht="12.75">
      <c r="B22" s="158" t="s">
        <v>80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2:15" ht="13.5" thickBo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 t="s">
        <v>9</v>
      </c>
    </row>
    <row r="24" spans="2:15" ht="13.5" thickBo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91">
        <f>N25+N26+N27+N28</f>
        <v>0</v>
      </c>
    </row>
    <row r="25" spans="2:15" ht="12.75">
      <c r="B25" s="64"/>
      <c r="C25" s="61"/>
      <c r="D25" s="90"/>
      <c r="E25" s="61"/>
      <c r="F25" s="61" t="s">
        <v>8</v>
      </c>
      <c r="G25" s="62" t="s">
        <v>3</v>
      </c>
      <c r="H25" s="61">
        <v>100</v>
      </c>
      <c r="I25" s="61" t="s">
        <v>9</v>
      </c>
      <c r="J25" s="61" t="s">
        <v>3</v>
      </c>
      <c r="K25" s="90"/>
      <c r="L25" s="61" t="s">
        <v>4</v>
      </c>
      <c r="M25" s="61" t="s">
        <v>7</v>
      </c>
      <c r="N25" s="60">
        <f>D25*H25*K25</f>
        <v>0</v>
      </c>
      <c r="O25" s="46"/>
    </row>
    <row r="26" spans="2:15" ht="12.75">
      <c r="B26" s="37"/>
      <c r="C26" s="6"/>
      <c r="D26" s="14"/>
      <c r="E26" s="6"/>
      <c r="F26" s="6" t="s">
        <v>8</v>
      </c>
      <c r="G26" s="9" t="s">
        <v>3</v>
      </c>
      <c r="H26" s="6">
        <v>100</v>
      </c>
      <c r="I26" s="6" t="s">
        <v>9</v>
      </c>
      <c r="J26" s="6" t="s">
        <v>3</v>
      </c>
      <c r="K26" s="14"/>
      <c r="L26" s="6" t="s">
        <v>4</v>
      </c>
      <c r="M26" s="6" t="s">
        <v>7</v>
      </c>
      <c r="N26" s="5">
        <f>D26*H26*K26</f>
        <v>0</v>
      </c>
      <c r="O26" s="38"/>
    </row>
    <row r="27" spans="2:15" ht="12.75">
      <c r="B27" s="4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38"/>
    </row>
    <row r="28" spans="2:15" ht="13.5" thickBo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2"/>
    </row>
    <row r="29" spans="2:15" ht="38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12.75">
      <c r="B30" s="157" t="s">
        <v>40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2:15" ht="12.75">
      <c r="B31" s="158" t="s">
        <v>41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  <row r="32" spans="2:15" ht="12.75">
      <c r="B32" s="158" t="s">
        <v>80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</row>
    <row r="33" spans="2:15" ht="13.5" thickBo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 t="s">
        <v>9</v>
      </c>
    </row>
    <row r="34" spans="2:15" ht="13.5" thickBot="1"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89"/>
    </row>
    <row r="35" spans="2:15" ht="12.75">
      <c r="B35" s="64"/>
      <c r="C35" s="213">
        <v>0.262</v>
      </c>
      <c r="D35" s="213"/>
      <c r="E35" s="80" t="s">
        <v>21</v>
      </c>
      <c r="F35" s="214">
        <f>O34</f>
        <v>0</v>
      </c>
      <c r="G35" s="214"/>
      <c r="H35" s="214"/>
      <c r="I35" s="214"/>
      <c r="J35" s="214"/>
      <c r="K35" s="214"/>
      <c r="L35" s="214"/>
      <c r="M35" s="214"/>
      <c r="N35" s="215"/>
      <c r="O35" s="46"/>
    </row>
    <row r="36" spans="2:15" ht="12.75">
      <c r="B36" s="3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8"/>
    </row>
    <row r="37" spans="2:15" ht="12.75">
      <c r="B37" s="3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8"/>
    </row>
    <row r="38" spans="2:15" ht="13.5" thickBo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2"/>
    </row>
    <row r="39" spans="2:15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2.75">
      <c r="B41" s="157" t="s">
        <v>42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2:15" ht="12.75">
      <c r="B42" s="158" t="s">
        <v>43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2:15" ht="12.75">
      <c r="B43" s="158" t="s">
        <v>80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2:15" ht="15" customHeight="1" thickBo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 t="s">
        <v>9</v>
      </c>
    </row>
    <row r="45" spans="2:15" ht="15" customHeight="1" thickBo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63">
        <f>N47+N48+N49+N50+N51+N52</f>
        <v>0</v>
      </c>
    </row>
    <row r="46" spans="2:15" ht="12.75">
      <c r="B46" s="216" t="s">
        <v>0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46"/>
    </row>
    <row r="47" spans="2:15" ht="12.75">
      <c r="B47" s="43"/>
      <c r="C47" s="8"/>
      <c r="D47" s="218"/>
      <c r="E47" s="218"/>
      <c r="F47" s="8" t="s">
        <v>1</v>
      </c>
      <c r="G47" s="3" t="s">
        <v>3</v>
      </c>
      <c r="H47" s="218"/>
      <c r="I47" s="218"/>
      <c r="J47" s="8" t="s">
        <v>3</v>
      </c>
      <c r="K47" s="26"/>
      <c r="L47" s="8" t="s">
        <v>4</v>
      </c>
      <c r="M47" s="8" t="s">
        <v>7</v>
      </c>
      <c r="N47" s="4">
        <f>ROUND(D47*H47*K47,2)</f>
        <v>0</v>
      </c>
      <c r="O47" s="38"/>
    </row>
    <row r="48" spans="2:15" ht="12.75">
      <c r="B48" s="37"/>
      <c r="C48" s="6"/>
      <c r="D48" s="218"/>
      <c r="E48" s="218"/>
      <c r="F48" s="6" t="s">
        <v>2</v>
      </c>
      <c r="G48" s="9" t="s">
        <v>3</v>
      </c>
      <c r="H48" s="218"/>
      <c r="I48" s="218"/>
      <c r="J48" s="6" t="s">
        <v>3</v>
      </c>
      <c r="K48" s="14"/>
      <c r="L48" s="6" t="s">
        <v>4</v>
      </c>
      <c r="M48" s="6" t="s">
        <v>7</v>
      </c>
      <c r="N48" s="4">
        <f>ROUND(D48*H48*K48,2)</f>
        <v>0</v>
      </c>
      <c r="O48" s="38"/>
    </row>
    <row r="49" spans="2:15" ht="12.75">
      <c r="B49" s="43"/>
      <c r="C49" s="8"/>
      <c r="D49" s="218"/>
      <c r="E49" s="218"/>
      <c r="F49" s="8" t="s">
        <v>1</v>
      </c>
      <c r="G49" s="3" t="s">
        <v>3</v>
      </c>
      <c r="H49" s="218"/>
      <c r="I49" s="218"/>
      <c r="J49" s="8" t="s">
        <v>3</v>
      </c>
      <c r="K49" s="26"/>
      <c r="L49" s="8" t="s">
        <v>4</v>
      </c>
      <c r="M49" s="8" t="s">
        <v>7</v>
      </c>
      <c r="N49" s="4">
        <f>ROUND(D49*H49*K49,2)</f>
        <v>0</v>
      </c>
      <c r="O49" s="38"/>
    </row>
    <row r="50" spans="2:15" ht="12.75">
      <c r="B50" s="43"/>
      <c r="C50" s="8"/>
      <c r="D50" s="218"/>
      <c r="E50" s="218"/>
      <c r="F50" s="8" t="s">
        <v>2</v>
      </c>
      <c r="G50" s="3" t="s">
        <v>3</v>
      </c>
      <c r="H50" s="218"/>
      <c r="I50" s="218"/>
      <c r="J50" s="8" t="s">
        <v>3</v>
      </c>
      <c r="K50" s="26"/>
      <c r="L50" s="8" t="s">
        <v>4</v>
      </c>
      <c r="M50" s="8" t="s">
        <v>7</v>
      </c>
      <c r="N50" s="4">
        <f>ROUND(D50*H50*K50,2)</f>
        <v>0</v>
      </c>
      <c r="O50" s="38"/>
    </row>
    <row r="51" spans="2:15" ht="12.75">
      <c r="B51" s="37"/>
      <c r="C51" s="6"/>
      <c r="D51" s="219"/>
      <c r="E51" s="219"/>
      <c r="F51" s="6" t="s">
        <v>1</v>
      </c>
      <c r="G51" s="9" t="s">
        <v>3</v>
      </c>
      <c r="H51" s="219"/>
      <c r="I51" s="219"/>
      <c r="J51" s="6" t="s">
        <v>3</v>
      </c>
      <c r="K51" s="14"/>
      <c r="L51" s="6" t="s">
        <v>4</v>
      </c>
      <c r="M51" s="6" t="s">
        <v>7</v>
      </c>
      <c r="N51" s="34">
        <f>ROUND(D51*H51*K51,2)</f>
        <v>0</v>
      </c>
      <c r="O51" s="38"/>
    </row>
    <row r="52" spans="2:15" ht="13.5" thickBot="1">
      <c r="B52" s="22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41"/>
      <c r="N52" s="47"/>
      <c r="O52" s="42"/>
    </row>
    <row r="53" spans="2:15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6"/>
      <c r="N53" s="6"/>
      <c r="O53" s="6"/>
    </row>
    <row r="54" spans="2:15" ht="24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6"/>
      <c r="N54" s="6"/>
      <c r="O54" s="6"/>
    </row>
    <row r="55" spans="2:15" ht="12.75">
      <c r="B55" s="157" t="s">
        <v>44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2:15" ht="12.75">
      <c r="B56" s="158" t="s">
        <v>45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</row>
    <row r="57" spans="2:15" ht="12.75">
      <c r="B57" s="158" t="s">
        <v>80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2:15" ht="13.5" thickBo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 t="s">
        <v>9</v>
      </c>
    </row>
    <row r="59" spans="2:15" ht="13.5" thickBo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63">
        <f>O61+O69+O75+O84</f>
        <v>0</v>
      </c>
    </row>
    <row r="60" spans="2:15" ht="12.75">
      <c r="B60" s="216" t="s">
        <v>5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36"/>
    </row>
    <row r="61" spans="2:15" ht="12.75">
      <c r="B61" s="221" t="s">
        <v>0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48">
        <f>N62+N63+N64+N65+N66+N67</f>
        <v>0</v>
      </c>
    </row>
    <row r="62" spans="2:15" ht="12.75">
      <c r="B62" s="39"/>
      <c r="C62" s="21"/>
      <c r="D62" s="21"/>
      <c r="E62" s="21"/>
      <c r="F62" s="10"/>
      <c r="G62" s="218"/>
      <c r="H62" s="218"/>
      <c r="I62" s="10" t="s">
        <v>9</v>
      </c>
      <c r="J62" s="10" t="s">
        <v>3</v>
      </c>
      <c r="K62" s="32"/>
      <c r="L62" s="10" t="s">
        <v>6</v>
      </c>
      <c r="M62" s="10" t="s">
        <v>7</v>
      </c>
      <c r="N62" s="30">
        <f>ROUND(G62*K62,2)</f>
        <v>0</v>
      </c>
      <c r="O62" s="49"/>
    </row>
    <row r="63" spans="2:15" ht="12.75">
      <c r="B63" s="43"/>
      <c r="C63" s="12"/>
      <c r="D63" s="12"/>
      <c r="E63" s="12"/>
      <c r="F63" s="8"/>
      <c r="G63" s="218"/>
      <c r="H63" s="218"/>
      <c r="I63" s="8"/>
      <c r="J63" s="8" t="s">
        <v>3</v>
      </c>
      <c r="K63" s="26"/>
      <c r="L63" s="8"/>
      <c r="M63" s="8" t="s">
        <v>7</v>
      </c>
      <c r="N63" s="30">
        <f>ROUND(G63*K63,2)</f>
        <v>0</v>
      </c>
      <c r="O63" s="49"/>
    </row>
    <row r="64" spans="2:15" ht="12.75">
      <c r="B64" s="37"/>
      <c r="C64" s="6"/>
      <c r="D64" s="6"/>
      <c r="E64" s="6"/>
      <c r="F64" s="6"/>
      <c r="G64" s="218"/>
      <c r="H64" s="218"/>
      <c r="I64" s="6"/>
      <c r="J64" s="6" t="s">
        <v>3</v>
      </c>
      <c r="K64" s="14"/>
      <c r="L64" s="6"/>
      <c r="M64" s="6" t="s">
        <v>7</v>
      </c>
      <c r="N64" s="30">
        <f>ROUND(G64*K64,2)</f>
        <v>0</v>
      </c>
      <c r="O64" s="49"/>
    </row>
    <row r="65" spans="2:15" ht="12.75">
      <c r="B65" s="223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33"/>
      <c r="O65" s="49"/>
    </row>
    <row r="66" spans="2:15" ht="12.75">
      <c r="B66" s="37"/>
      <c r="C66" s="6"/>
      <c r="D66" s="6"/>
      <c r="E66" s="6"/>
      <c r="F66" s="6"/>
      <c r="G66" s="218"/>
      <c r="H66" s="218"/>
      <c r="I66" s="10" t="s">
        <v>9</v>
      </c>
      <c r="J66" s="10" t="s">
        <v>3</v>
      </c>
      <c r="K66" s="32"/>
      <c r="L66" s="10"/>
      <c r="M66" s="10" t="s">
        <v>7</v>
      </c>
      <c r="N66" s="4">
        <f>ROUND(G66*K66,2)</f>
        <v>0</v>
      </c>
      <c r="O66" s="50"/>
    </row>
    <row r="67" spans="2:15" ht="12.75">
      <c r="B67" s="43"/>
      <c r="C67" s="8"/>
      <c r="D67" s="8"/>
      <c r="E67" s="8"/>
      <c r="F67" s="8"/>
      <c r="G67" s="218"/>
      <c r="H67" s="218"/>
      <c r="I67" s="8" t="s">
        <v>9</v>
      </c>
      <c r="J67" s="8" t="s">
        <v>3</v>
      </c>
      <c r="K67" s="26"/>
      <c r="L67" s="8"/>
      <c r="M67" s="8" t="s">
        <v>7</v>
      </c>
      <c r="N67" s="4">
        <f>ROUND(G67*K67,2)</f>
        <v>0</v>
      </c>
      <c r="O67" s="50"/>
    </row>
    <row r="68" spans="2:15" ht="12.75">
      <c r="B68" s="224" t="s">
        <v>10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50"/>
    </row>
    <row r="69" spans="2:15" ht="12.75">
      <c r="B69" s="221" t="s">
        <v>0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48">
        <f>N70+N71+N72+N73</f>
        <v>0</v>
      </c>
    </row>
    <row r="70" spans="2:15" ht="12.75">
      <c r="B70" s="39"/>
      <c r="C70" s="21"/>
      <c r="D70" s="21"/>
      <c r="E70" s="21"/>
      <c r="F70" s="10"/>
      <c r="G70" s="218"/>
      <c r="H70" s="218"/>
      <c r="I70" s="10" t="s">
        <v>9</v>
      </c>
      <c r="J70" s="10" t="s">
        <v>3</v>
      </c>
      <c r="K70" s="32">
        <f>C68</f>
        <v>0</v>
      </c>
      <c r="L70" s="10" t="s">
        <v>16</v>
      </c>
      <c r="M70" s="10" t="s">
        <v>7</v>
      </c>
      <c r="N70" s="30">
        <f>G70*K70</f>
        <v>0</v>
      </c>
      <c r="O70" s="38"/>
    </row>
    <row r="71" spans="2:15" ht="12.75">
      <c r="B71" s="43"/>
      <c r="C71" s="12"/>
      <c r="D71" s="12"/>
      <c r="E71" s="12"/>
      <c r="F71" s="8"/>
      <c r="G71" s="218"/>
      <c r="H71" s="218"/>
      <c r="I71" s="8"/>
      <c r="J71" s="8" t="s">
        <v>3</v>
      </c>
      <c r="K71" s="26"/>
      <c r="L71" s="8"/>
      <c r="M71" s="8" t="s">
        <v>7</v>
      </c>
      <c r="N71" s="30">
        <f>G71*K71</f>
        <v>0</v>
      </c>
      <c r="O71" s="38"/>
    </row>
    <row r="72" spans="2:15" ht="12.75">
      <c r="B72" s="37"/>
      <c r="C72" s="6"/>
      <c r="D72" s="6"/>
      <c r="E72" s="6"/>
      <c r="F72" s="6"/>
      <c r="G72" s="218"/>
      <c r="H72" s="218"/>
      <c r="I72" s="6"/>
      <c r="J72" s="6" t="s">
        <v>3</v>
      </c>
      <c r="K72" s="14"/>
      <c r="L72" s="6"/>
      <c r="M72" s="6" t="s">
        <v>7</v>
      </c>
      <c r="N72" s="4">
        <f>G72*K72</f>
        <v>0</v>
      </c>
      <c r="O72" s="38"/>
    </row>
    <row r="73" spans="2:15" ht="12.75">
      <c r="B73" s="223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33"/>
      <c r="O73" s="38"/>
    </row>
    <row r="74" spans="2:15" ht="15.75" customHeight="1">
      <c r="B74" s="224" t="s">
        <v>11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38"/>
    </row>
    <row r="75" spans="2:15" ht="12.75">
      <c r="B75" s="221" t="s">
        <v>0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48">
        <f>N76+N77+N78+N79+N80+N81</f>
        <v>0</v>
      </c>
    </row>
    <row r="76" spans="2:15" ht="12.75">
      <c r="B76" s="39"/>
      <c r="C76" s="21"/>
      <c r="D76" s="21"/>
      <c r="E76" s="21"/>
      <c r="F76" s="10"/>
      <c r="G76" s="218"/>
      <c r="H76" s="218"/>
      <c r="I76" s="10" t="s">
        <v>9</v>
      </c>
      <c r="J76" s="10" t="s">
        <v>3</v>
      </c>
      <c r="K76" s="32"/>
      <c r="L76" s="10" t="s">
        <v>34</v>
      </c>
      <c r="M76" s="10" t="s">
        <v>7</v>
      </c>
      <c r="N76" s="30">
        <f>ROUND(G76*K76,2)</f>
        <v>0</v>
      </c>
      <c r="O76" s="38"/>
    </row>
    <row r="77" spans="2:15" ht="12.75">
      <c r="B77" s="43"/>
      <c r="C77" s="12"/>
      <c r="D77" s="12"/>
      <c r="E77" s="12"/>
      <c r="F77" s="8"/>
      <c r="G77" s="218"/>
      <c r="H77" s="218"/>
      <c r="I77" s="8"/>
      <c r="J77" s="8" t="s">
        <v>3</v>
      </c>
      <c r="K77" s="26"/>
      <c r="L77" s="8"/>
      <c r="M77" s="8" t="s">
        <v>7</v>
      </c>
      <c r="N77" s="30">
        <f>ROUND(G77*K77,2)</f>
        <v>0</v>
      </c>
      <c r="O77" s="38"/>
    </row>
    <row r="78" spans="2:15" ht="12.75">
      <c r="B78" s="37"/>
      <c r="C78" s="6"/>
      <c r="D78" s="6"/>
      <c r="E78" s="6"/>
      <c r="F78" s="6"/>
      <c r="G78" s="218"/>
      <c r="H78" s="218"/>
      <c r="I78" s="6"/>
      <c r="J78" s="6" t="s">
        <v>3</v>
      </c>
      <c r="K78" s="14"/>
      <c r="L78" s="6"/>
      <c r="M78" s="6" t="s">
        <v>7</v>
      </c>
      <c r="N78" s="30">
        <f>ROUND(G78*K78,2)</f>
        <v>0</v>
      </c>
      <c r="O78" s="38"/>
    </row>
    <row r="79" spans="2:15" ht="12.75">
      <c r="B79" s="223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11"/>
      <c r="O79" s="38"/>
    </row>
    <row r="80" spans="2:15" ht="12.75"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15"/>
      <c r="O80" s="38"/>
    </row>
    <row r="81" spans="2:15" ht="12.75">
      <c r="B81" s="224" t="s">
        <v>12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6"/>
      <c r="N81" s="14"/>
      <c r="O81" s="38"/>
    </row>
    <row r="82" spans="2:15" ht="12.75">
      <c r="B82" s="4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"/>
      <c r="O82" s="38"/>
    </row>
    <row r="83" spans="2:15" ht="15" customHeight="1">
      <c r="B83" s="221" t="s">
        <v>13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8"/>
      <c r="O83" s="38"/>
    </row>
    <row r="84" spans="2:15" ht="12.75">
      <c r="B84" s="226" t="s">
        <v>0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48">
        <f>N86+N87+N89+N90+N91+N92</f>
        <v>0</v>
      </c>
    </row>
    <row r="85" spans="2:15" ht="12.75">
      <c r="B85" s="51" t="s">
        <v>14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38"/>
    </row>
    <row r="86" spans="2:15" ht="12.75">
      <c r="B86" s="39"/>
      <c r="C86" s="21"/>
      <c r="D86" s="21"/>
      <c r="E86" s="21"/>
      <c r="F86" s="10"/>
      <c r="G86" s="218"/>
      <c r="H86" s="218"/>
      <c r="I86" s="10" t="s">
        <v>9</v>
      </c>
      <c r="J86" s="10" t="s">
        <v>3</v>
      </c>
      <c r="K86" s="32"/>
      <c r="L86" s="10" t="s">
        <v>16</v>
      </c>
      <c r="M86" s="10" t="s">
        <v>7</v>
      </c>
      <c r="N86" s="30">
        <f>ROUND(G86*K86,2)</f>
        <v>0</v>
      </c>
      <c r="O86" s="38"/>
    </row>
    <row r="87" spans="2:15" ht="12.75">
      <c r="B87" s="43"/>
      <c r="C87" s="12"/>
      <c r="D87" s="12"/>
      <c r="E87" s="12"/>
      <c r="F87" s="8"/>
      <c r="G87" s="218"/>
      <c r="H87" s="218"/>
      <c r="I87" s="10" t="s">
        <v>9</v>
      </c>
      <c r="J87" s="8" t="s">
        <v>3</v>
      </c>
      <c r="K87" s="26"/>
      <c r="L87" s="10" t="s">
        <v>16</v>
      </c>
      <c r="M87" s="8" t="s">
        <v>7</v>
      </c>
      <c r="N87" s="30">
        <f>ROUND(G87*K87,2)</f>
        <v>0</v>
      </c>
      <c r="O87" s="38"/>
    </row>
    <row r="88" spans="2:15" ht="12.75">
      <c r="B88" s="52" t="s">
        <v>15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30"/>
      <c r="O88" s="38"/>
    </row>
    <row r="89" spans="2:15" ht="12.75">
      <c r="B89" s="39"/>
      <c r="C89" s="21"/>
      <c r="D89" s="21"/>
      <c r="E89" s="21"/>
      <c r="F89" s="10"/>
      <c r="G89" s="218"/>
      <c r="H89" s="218"/>
      <c r="I89" s="10" t="s">
        <v>9</v>
      </c>
      <c r="J89" s="10" t="s">
        <v>3</v>
      </c>
      <c r="K89" s="32"/>
      <c r="L89" s="10" t="s">
        <v>16</v>
      </c>
      <c r="M89" s="10" t="s">
        <v>7</v>
      </c>
      <c r="N89" s="30">
        <f>ROUND(G89*K89,2)</f>
        <v>0</v>
      </c>
      <c r="O89" s="38"/>
    </row>
    <row r="90" spans="2:15" ht="12.75">
      <c r="B90" s="39"/>
      <c r="C90" s="21"/>
      <c r="D90" s="21"/>
      <c r="E90" s="21"/>
      <c r="F90" s="10"/>
      <c r="G90" s="229"/>
      <c r="H90" s="229"/>
      <c r="I90" s="10" t="s">
        <v>9</v>
      </c>
      <c r="J90" s="10" t="s">
        <v>3</v>
      </c>
      <c r="K90" s="32"/>
      <c r="L90" s="10" t="s">
        <v>16</v>
      </c>
      <c r="M90" s="10" t="s">
        <v>7</v>
      </c>
      <c r="N90" s="30">
        <f>ROUND(G90*K90,2)</f>
        <v>0</v>
      </c>
      <c r="O90" s="38"/>
    </row>
    <row r="91" spans="2:15" ht="12.75">
      <c r="B91" s="43"/>
      <c r="C91" s="8"/>
      <c r="D91" s="8"/>
      <c r="E91" s="8"/>
      <c r="F91" s="31"/>
      <c r="G91" s="8"/>
      <c r="H91" s="8"/>
      <c r="I91" s="8"/>
      <c r="J91" s="8"/>
      <c r="K91" s="31"/>
      <c r="L91" s="8"/>
      <c r="M91" s="8"/>
      <c r="N91" s="15"/>
      <c r="O91" s="38"/>
    </row>
    <row r="92" spans="2:15" ht="13.5" thickBot="1">
      <c r="B92" s="230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53"/>
      <c r="O92" s="42"/>
    </row>
    <row r="93" spans="2:15" ht="14.2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"/>
      <c r="O93" s="6"/>
    </row>
    <row r="94" spans="2:15" ht="12.75">
      <c r="B94" s="157" t="s">
        <v>46</v>
      </c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 ht="12.75">
      <c r="B95" s="158" t="s">
        <v>47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</row>
    <row r="96" spans="2:15" ht="12.75">
      <c r="B96" s="158" t="s">
        <v>80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7" spans="2:15" ht="13.5" thickBot="1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 t="s">
        <v>9</v>
      </c>
    </row>
    <row r="98" spans="2:15" ht="13.5" thickBot="1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63">
        <f>O100+O105+O110+O115+O119+O124+O129</f>
        <v>0</v>
      </c>
    </row>
    <row r="99" spans="2:15" ht="12.75">
      <c r="B99" s="54" t="s">
        <v>17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46"/>
    </row>
    <row r="100" spans="2:15" ht="12.75">
      <c r="B100" s="226" t="s">
        <v>0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48">
        <f>N101+N102+N103</f>
        <v>0</v>
      </c>
    </row>
    <row r="101" spans="2:15" ht="12.75">
      <c r="B101" s="39"/>
      <c r="C101" s="21"/>
      <c r="D101" s="21"/>
      <c r="E101" s="21"/>
      <c r="F101" s="10"/>
      <c r="G101" s="218"/>
      <c r="H101" s="218"/>
      <c r="I101" s="10" t="s">
        <v>9</v>
      </c>
      <c r="J101" s="10" t="s">
        <v>3</v>
      </c>
      <c r="K101" s="32"/>
      <c r="L101" s="10" t="s">
        <v>35</v>
      </c>
      <c r="M101" s="10" t="s">
        <v>7</v>
      </c>
      <c r="N101" s="30">
        <f>G101*K101</f>
        <v>0</v>
      </c>
      <c r="O101" s="38"/>
    </row>
    <row r="102" spans="2:15" ht="12.75">
      <c r="B102" s="43"/>
      <c r="C102" s="12"/>
      <c r="D102" s="12"/>
      <c r="E102" s="12"/>
      <c r="F102" s="8"/>
      <c r="G102" s="218"/>
      <c r="H102" s="218"/>
      <c r="I102" s="10" t="s">
        <v>9</v>
      </c>
      <c r="J102" s="8" t="s">
        <v>3</v>
      </c>
      <c r="K102" s="26"/>
      <c r="L102" s="10" t="s">
        <v>35</v>
      </c>
      <c r="M102" s="8" t="s">
        <v>7</v>
      </c>
      <c r="N102" s="4">
        <f>G102*K102</f>
        <v>0</v>
      </c>
      <c r="O102" s="38"/>
    </row>
    <row r="103" spans="2:15" ht="12.75">
      <c r="B103" s="232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4"/>
      <c r="O103" s="38"/>
    </row>
    <row r="104" spans="2:15" ht="12.75">
      <c r="B104" s="39" t="s">
        <v>18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38"/>
    </row>
    <row r="105" spans="2:15" ht="12.75">
      <c r="B105" s="226" t="s">
        <v>0</v>
      </c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48">
        <f>N106+N108+N107</f>
        <v>0</v>
      </c>
    </row>
    <row r="106" spans="2:15" ht="12.75">
      <c r="B106" s="39"/>
      <c r="C106" s="21"/>
      <c r="D106" s="21"/>
      <c r="E106" s="21"/>
      <c r="F106" s="10"/>
      <c r="G106" s="218"/>
      <c r="H106" s="218"/>
      <c r="I106" s="10" t="s">
        <v>9</v>
      </c>
      <c r="J106" s="10" t="s">
        <v>3</v>
      </c>
      <c r="K106" s="32">
        <f>C104</f>
        <v>0</v>
      </c>
      <c r="L106" s="10" t="s">
        <v>35</v>
      </c>
      <c r="M106" s="10" t="s">
        <v>7</v>
      </c>
      <c r="N106" s="30">
        <f>G106*K106</f>
        <v>0</v>
      </c>
      <c r="O106" s="38"/>
    </row>
    <row r="107" spans="2:15" ht="12.75">
      <c r="B107" s="43"/>
      <c r="C107" s="12"/>
      <c r="D107" s="12"/>
      <c r="E107" s="12"/>
      <c r="F107" s="8"/>
      <c r="G107" s="218"/>
      <c r="H107" s="218"/>
      <c r="I107" s="8"/>
      <c r="J107" s="8" t="s">
        <v>3</v>
      </c>
      <c r="K107" s="26"/>
      <c r="L107" s="8"/>
      <c r="M107" s="8" t="s">
        <v>7</v>
      </c>
      <c r="N107" s="4">
        <f>G107*K107</f>
        <v>0</v>
      </c>
      <c r="O107" s="38"/>
    </row>
    <row r="108" spans="2:15" ht="12.75">
      <c r="B108" s="232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6"/>
      <c r="O108" s="38"/>
    </row>
    <row r="109" spans="2:15" ht="12.75">
      <c r="B109" s="39" t="s">
        <v>19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38"/>
    </row>
    <row r="110" spans="2:15" ht="12.75">
      <c r="B110" s="226" t="s">
        <v>0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48">
        <f>N111+N112+N113</f>
        <v>0</v>
      </c>
    </row>
    <row r="111" spans="2:15" ht="12.75">
      <c r="B111" s="39"/>
      <c r="C111" s="21"/>
      <c r="D111" s="21"/>
      <c r="E111" s="21"/>
      <c r="F111" s="10"/>
      <c r="G111" s="218"/>
      <c r="H111" s="218"/>
      <c r="I111" s="10" t="s">
        <v>9</v>
      </c>
      <c r="J111" s="10" t="s">
        <v>3</v>
      </c>
      <c r="K111" s="32"/>
      <c r="L111" s="10" t="s">
        <v>35</v>
      </c>
      <c r="M111" s="10" t="s">
        <v>7</v>
      </c>
      <c r="N111" s="30">
        <f>G111*K111</f>
        <v>0</v>
      </c>
      <c r="O111" s="38"/>
    </row>
    <row r="112" spans="2:15" ht="12.75">
      <c r="B112" s="43"/>
      <c r="C112" s="12"/>
      <c r="D112" s="12"/>
      <c r="E112" s="12"/>
      <c r="F112" s="8"/>
      <c r="G112" s="218"/>
      <c r="H112" s="218"/>
      <c r="I112" s="8"/>
      <c r="J112" s="8" t="s">
        <v>3</v>
      </c>
      <c r="K112" s="26"/>
      <c r="L112" s="8"/>
      <c r="M112" s="8" t="s">
        <v>7</v>
      </c>
      <c r="N112" s="4">
        <f>G112*K112</f>
        <v>0</v>
      </c>
      <c r="O112" s="38"/>
    </row>
    <row r="113" spans="2:15" ht="12.75">
      <c r="B113" s="232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6"/>
      <c r="O113" s="38"/>
    </row>
    <row r="114" spans="2:15" ht="12.75">
      <c r="B114" s="43" t="s">
        <v>22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"/>
      <c r="O114" s="38"/>
    </row>
    <row r="115" spans="2:15" ht="12.75">
      <c r="B115" s="226" t="s">
        <v>0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48">
        <f>N116+N117+N118</f>
        <v>0</v>
      </c>
    </row>
    <row r="116" spans="2:15" ht="12.75">
      <c r="B116" s="39"/>
      <c r="C116" s="21"/>
      <c r="D116" s="21"/>
      <c r="E116" s="21"/>
      <c r="F116" s="10"/>
      <c r="G116" s="218"/>
      <c r="H116" s="218"/>
      <c r="I116" s="10" t="s">
        <v>9</v>
      </c>
      <c r="J116" s="10" t="s">
        <v>3</v>
      </c>
      <c r="K116" s="32">
        <f>C114</f>
        <v>0</v>
      </c>
      <c r="L116" s="10" t="s">
        <v>35</v>
      </c>
      <c r="M116" s="10" t="s">
        <v>7</v>
      </c>
      <c r="N116" s="30">
        <f>G116*K116</f>
        <v>0</v>
      </c>
      <c r="O116" s="38"/>
    </row>
    <row r="117" spans="2:15" ht="12.75">
      <c r="B117" s="43"/>
      <c r="C117" s="12"/>
      <c r="D117" s="12"/>
      <c r="E117" s="12"/>
      <c r="F117" s="8"/>
      <c r="G117" s="218"/>
      <c r="H117" s="218"/>
      <c r="I117" s="8"/>
      <c r="J117" s="8" t="s">
        <v>3</v>
      </c>
      <c r="K117" s="26"/>
      <c r="L117" s="8"/>
      <c r="M117" s="8" t="s">
        <v>7</v>
      </c>
      <c r="N117" s="4">
        <f>G117*K117</f>
        <v>0</v>
      </c>
      <c r="O117" s="38"/>
    </row>
    <row r="118" spans="2:15" ht="12.75">
      <c r="B118" s="232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5"/>
      <c r="O118" s="38"/>
    </row>
    <row r="119" spans="2:15" ht="12.75">
      <c r="B119" s="234" t="s">
        <v>23</v>
      </c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48">
        <f>N121+N122+N123</f>
        <v>0</v>
      </c>
    </row>
    <row r="120" spans="2:15" ht="12.75">
      <c r="B120" s="56"/>
      <c r="C120" s="9" t="s">
        <v>3</v>
      </c>
      <c r="D120" s="20">
        <v>0.02</v>
      </c>
      <c r="E120" s="12" t="s">
        <v>7</v>
      </c>
      <c r="F120" s="209">
        <f>ROUND(B120*D120,2)</f>
        <v>0</v>
      </c>
      <c r="G120" s="209"/>
      <c r="H120" s="209"/>
      <c r="I120" s="12"/>
      <c r="J120" s="6"/>
      <c r="K120" s="20"/>
      <c r="L120" s="20"/>
      <c r="M120" s="6"/>
      <c r="N120" s="5"/>
      <c r="O120" s="38"/>
    </row>
    <row r="121" spans="2:15" ht="12.75">
      <c r="B121" s="223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12"/>
      <c r="N121" s="18"/>
      <c r="O121" s="38"/>
    </row>
    <row r="122" spans="2:15" ht="12.75">
      <c r="B122" s="236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19"/>
      <c r="N122" s="19"/>
      <c r="O122" s="38"/>
    </row>
    <row r="123" spans="2:15" ht="12.75">
      <c r="B123" s="238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1"/>
      <c r="N123" s="22"/>
      <c r="O123" s="38"/>
    </row>
    <row r="124" spans="2:15" ht="12.75">
      <c r="B124" s="234" t="s">
        <v>24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48">
        <f>N126+N127+N128</f>
        <v>0</v>
      </c>
    </row>
    <row r="125" spans="2:15" ht="12.75">
      <c r="B125" s="56"/>
      <c r="C125" s="9" t="s">
        <v>3</v>
      </c>
      <c r="D125" s="23">
        <v>0.015</v>
      </c>
      <c r="E125" s="12" t="s">
        <v>7</v>
      </c>
      <c r="F125" s="209">
        <f>ROUND(B125*D125,2)</f>
        <v>0</v>
      </c>
      <c r="G125" s="209"/>
      <c r="H125" s="209"/>
      <c r="I125" s="12"/>
      <c r="J125" s="6"/>
      <c r="K125" s="240"/>
      <c r="L125" s="240"/>
      <c r="M125" s="6"/>
      <c r="N125" s="5"/>
      <c r="O125" s="38"/>
    </row>
    <row r="126" spans="2:15" ht="12.75">
      <c r="B126" s="223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12"/>
      <c r="N126" s="18"/>
      <c r="O126" s="38"/>
    </row>
    <row r="127" spans="2:15" ht="12.75">
      <c r="B127" s="236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19"/>
      <c r="N127" s="19"/>
      <c r="O127" s="38"/>
    </row>
    <row r="128" spans="2:15" ht="12.75">
      <c r="B128" s="238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1"/>
      <c r="N128" s="22"/>
      <c r="O128" s="38"/>
    </row>
    <row r="129" spans="2:15" ht="12.75">
      <c r="B129" s="43" t="s">
        <v>25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8">
        <f>N130+N131+N132+N133+N134+N135+N136+N137+N138</f>
        <v>0</v>
      </c>
    </row>
    <row r="130" spans="2:15" ht="12.75">
      <c r="B130" s="226" t="s">
        <v>0</v>
      </c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38"/>
    </row>
    <row r="131" spans="2:15" ht="12.75">
      <c r="B131" s="57"/>
      <c r="C131" s="12"/>
      <c r="D131" s="12"/>
      <c r="E131" s="12"/>
      <c r="F131" s="12"/>
      <c r="G131" s="12"/>
      <c r="H131" s="12"/>
      <c r="I131" s="13"/>
      <c r="J131" s="6" t="s">
        <v>3</v>
      </c>
      <c r="K131" s="16"/>
      <c r="L131" s="19" t="s">
        <v>20</v>
      </c>
      <c r="M131" s="6" t="s">
        <v>7</v>
      </c>
      <c r="N131" s="5">
        <f>ROUND(I131*K131,2)</f>
        <v>0</v>
      </c>
      <c r="O131" s="38"/>
    </row>
    <row r="132" spans="2:15" ht="12.75">
      <c r="B132" s="236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6"/>
      <c r="N132" s="6"/>
      <c r="O132" s="38"/>
    </row>
    <row r="133" spans="2:15" ht="12.75">
      <c r="B133" s="226" t="s">
        <v>0</v>
      </c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38"/>
    </row>
    <row r="134" spans="2:15" ht="12.75">
      <c r="B134" s="57"/>
      <c r="C134" s="12"/>
      <c r="D134" s="12"/>
      <c r="E134" s="12"/>
      <c r="F134" s="12"/>
      <c r="G134" s="12"/>
      <c r="H134" s="12"/>
      <c r="I134" s="13"/>
      <c r="J134" s="6" t="s">
        <v>3</v>
      </c>
      <c r="K134" s="16"/>
      <c r="L134" s="19" t="s">
        <v>20</v>
      </c>
      <c r="M134" s="6" t="s">
        <v>7</v>
      </c>
      <c r="N134" s="5">
        <f>ROUND(I134*K134,2)</f>
        <v>0</v>
      </c>
      <c r="O134" s="38"/>
    </row>
    <row r="135" spans="2:15" ht="12.75">
      <c r="B135" s="223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8"/>
      <c r="N135" s="15"/>
      <c r="O135" s="38"/>
    </row>
    <row r="136" spans="2:15" ht="12.75">
      <c r="B136" s="236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6"/>
      <c r="N136" s="14"/>
      <c r="O136" s="38"/>
    </row>
    <row r="137" spans="2:15" ht="12.75">
      <c r="B137" s="223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8"/>
      <c r="N137" s="15"/>
      <c r="O137" s="38"/>
    </row>
    <row r="138" spans="2:15" ht="13.5" thickBot="1">
      <c r="B138" s="230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45"/>
      <c r="N138" s="58"/>
      <c r="O138" s="42"/>
    </row>
    <row r="139" spans="2:15" ht="39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6"/>
      <c r="N139" s="6"/>
      <c r="O139" s="6"/>
    </row>
    <row r="140" spans="2:15" ht="12.75">
      <c r="B140" s="157" t="s">
        <v>48</v>
      </c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2:15" ht="12.75">
      <c r="B141" s="158" t="s">
        <v>49</v>
      </c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</row>
    <row r="142" spans="2:15" ht="12.75">
      <c r="B142" s="158" t="s">
        <v>80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</row>
    <row r="143" spans="2:15" ht="13.5" thickBot="1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 t="s">
        <v>9</v>
      </c>
    </row>
    <row r="144" spans="2:15" ht="13.5" thickBot="1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63">
        <f>O146+O150+O152</f>
        <v>0</v>
      </c>
    </row>
    <row r="145" spans="2:15" ht="12.75">
      <c r="B145" s="216" t="s">
        <v>26</v>
      </c>
      <c r="C145" s="21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6"/>
    </row>
    <row r="146" spans="2:15" ht="12.75">
      <c r="B146" s="226" t="s">
        <v>0</v>
      </c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48">
        <f>N147+N148+N149</f>
        <v>0</v>
      </c>
    </row>
    <row r="147" spans="2:15" ht="12.75">
      <c r="B147" s="39"/>
      <c r="C147" s="21"/>
      <c r="D147" s="21"/>
      <c r="E147" s="21"/>
      <c r="F147" s="10"/>
      <c r="G147" s="218"/>
      <c r="H147" s="218"/>
      <c r="I147" s="10" t="s">
        <v>9</v>
      </c>
      <c r="J147" s="10" t="s">
        <v>3</v>
      </c>
      <c r="K147" s="32"/>
      <c r="L147" s="10" t="s">
        <v>35</v>
      </c>
      <c r="M147" s="10" t="s">
        <v>7</v>
      </c>
      <c r="N147" s="30">
        <f>G147*K147</f>
        <v>0</v>
      </c>
      <c r="O147" s="38"/>
    </row>
    <row r="148" spans="2:15" ht="12.75">
      <c r="B148" s="39"/>
      <c r="C148" s="21"/>
      <c r="D148" s="21"/>
      <c r="E148" s="21"/>
      <c r="F148" s="10"/>
      <c r="G148" s="229"/>
      <c r="H148" s="229"/>
      <c r="I148" s="10"/>
      <c r="J148" s="10" t="s">
        <v>3</v>
      </c>
      <c r="K148" s="32"/>
      <c r="L148" s="10"/>
      <c r="M148" s="10" t="s">
        <v>7</v>
      </c>
      <c r="N148" s="30">
        <f>G148*K148</f>
        <v>0</v>
      </c>
      <c r="O148" s="38"/>
    </row>
    <row r="149" spans="2:15" ht="12.75">
      <c r="B149" s="223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31"/>
      <c r="O149" s="38"/>
    </row>
    <row r="150" spans="2:15" ht="12.75">
      <c r="B150" s="226" t="s">
        <v>27</v>
      </c>
      <c r="C150" s="227"/>
      <c r="D150" s="218"/>
      <c r="E150" s="218"/>
      <c r="F150" s="8" t="s">
        <v>8</v>
      </c>
      <c r="G150" s="210" t="s">
        <v>3</v>
      </c>
      <c r="H150" s="210"/>
      <c r="I150" s="13"/>
      <c r="J150" s="8" t="s">
        <v>7</v>
      </c>
      <c r="K150" s="209">
        <f>D150*I150</f>
        <v>0</v>
      </c>
      <c r="L150" s="209"/>
      <c r="M150" s="209"/>
      <c r="N150" s="8"/>
      <c r="O150" s="48">
        <f>K150+K151</f>
        <v>0</v>
      </c>
    </row>
    <row r="151" spans="2:15" ht="12.75">
      <c r="B151" s="37"/>
      <c r="C151" s="6"/>
      <c r="D151" s="241"/>
      <c r="E151" s="241"/>
      <c r="F151" s="6" t="s">
        <v>8</v>
      </c>
      <c r="G151" s="210" t="s">
        <v>3</v>
      </c>
      <c r="H151" s="210"/>
      <c r="I151" s="13"/>
      <c r="J151" s="6" t="s">
        <v>7</v>
      </c>
      <c r="K151" s="209">
        <f>D151*I151</f>
        <v>0</v>
      </c>
      <c r="L151" s="209"/>
      <c r="M151" s="209"/>
      <c r="N151" s="6"/>
      <c r="O151" s="38"/>
    </row>
    <row r="152" spans="2:15" ht="12.75">
      <c r="B152" s="43" t="s">
        <v>25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48">
        <f>N153+N154+N155+N156+N157+N158+N159+N160+N161</f>
        <v>0</v>
      </c>
    </row>
    <row r="153" spans="2:15" ht="12.75">
      <c r="B153" s="236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6"/>
      <c r="N153" s="6"/>
      <c r="O153" s="38"/>
    </row>
    <row r="154" spans="2:15" ht="12.75">
      <c r="B154" s="223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8"/>
      <c r="N154" s="2"/>
      <c r="O154" s="38"/>
    </row>
    <row r="155" spans="2:15" ht="12.75">
      <c r="B155" s="236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6"/>
      <c r="N155" s="6"/>
      <c r="O155" s="38"/>
    </row>
    <row r="156" spans="2:15" ht="12.75">
      <c r="B156" s="223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8"/>
      <c r="N156" s="2"/>
      <c r="O156" s="38"/>
    </row>
    <row r="157" spans="2:15" ht="12.75">
      <c r="B157" s="236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6"/>
      <c r="N157" s="6"/>
      <c r="O157" s="38"/>
    </row>
    <row r="158" spans="2:15" ht="12.75">
      <c r="B158" s="223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8"/>
      <c r="N158" s="2"/>
      <c r="O158" s="38"/>
    </row>
    <row r="159" spans="2:15" ht="12.75">
      <c r="B159" s="236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6"/>
      <c r="N159" s="6"/>
      <c r="O159" s="38"/>
    </row>
    <row r="160" spans="2:15" ht="12.75">
      <c r="B160" s="223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8"/>
      <c r="N160" s="2"/>
      <c r="O160" s="38"/>
    </row>
    <row r="161" spans="2:15" ht="13.5" thickBot="1">
      <c r="B161" s="230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45"/>
      <c r="N161" s="45"/>
      <c r="O161" s="42"/>
    </row>
    <row r="162" spans="2:15" ht="39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6"/>
      <c r="N162" s="6"/>
      <c r="O162" s="6"/>
    </row>
    <row r="163" spans="2:15" ht="12.75">
      <c r="B163" s="157" t="s">
        <v>50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</row>
    <row r="164" spans="2:15" ht="12.75">
      <c r="B164" s="158" t="s">
        <v>51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</row>
    <row r="165" spans="2:15" ht="12.75">
      <c r="B165" s="158" t="s">
        <v>80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</row>
    <row r="166" spans="2:15" ht="13.5" thickBot="1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 t="s">
        <v>9</v>
      </c>
    </row>
    <row r="167" spans="2:15" ht="13.5" thickBot="1"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66">
        <f>F170+F173+F175+F176+F177+F178</f>
        <v>0</v>
      </c>
    </row>
    <row r="168" spans="2:15" ht="12.75">
      <c r="B168" s="64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5"/>
      <c r="O168" s="46"/>
    </row>
    <row r="169" spans="2:15" ht="12.75">
      <c r="B169" s="57" t="s">
        <v>28</v>
      </c>
      <c r="C169" s="12"/>
      <c r="D169" s="12"/>
      <c r="E169" s="12"/>
      <c r="F169" s="12"/>
      <c r="G169" s="12"/>
      <c r="H169" s="12"/>
      <c r="I169" s="12"/>
      <c r="J169" s="6"/>
      <c r="K169" s="242"/>
      <c r="L169" s="242"/>
      <c r="M169" s="6"/>
      <c r="N169" s="5"/>
      <c r="O169" s="38"/>
    </row>
    <row r="170" spans="2:15" ht="12.75">
      <c r="B170" s="56"/>
      <c r="C170" s="3" t="s">
        <v>3</v>
      </c>
      <c r="D170" s="25">
        <v>0.022</v>
      </c>
      <c r="E170" s="12" t="s">
        <v>7</v>
      </c>
      <c r="F170" s="209">
        <f>ROUND(B170*D170,2)</f>
        <v>0</v>
      </c>
      <c r="G170" s="209"/>
      <c r="H170" s="209"/>
      <c r="I170" s="12"/>
      <c r="J170" s="8"/>
      <c r="K170" s="8"/>
      <c r="L170" s="8"/>
      <c r="M170" s="8"/>
      <c r="N170" s="2"/>
      <c r="O170" s="38"/>
    </row>
    <row r="171" spans="2:15" ht="12.75">
      <c r="B171" s="226" t="s">
        <v>30</v>
      </c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8"/>
      <c r="N171" s="4"/>
      <c r="O171" s="38"/>
    </row>
    <row r="172" spans="2:15" ht="12.75">
      <c r="B172" s="59" t="s">
        <v>29</v>
      </c>
      <c r="C172" s="19"/>
      <c r="D172" s="6"/>
      <c r="E172" s="6"/>
      <c r="F172" s="6"/>
      <c r="G172" s="6"/>
      <c r="H172" s="237"/>
      <c r="I172" s="237"/>
      <c r="J172" s="6"/>
      <c r="K172" s="242"/>
      <c r="L172" s="242"/>
      <c r="M172" s="6"/>
      <c r="N172" s="5"/>
      <c r="O172" s="38"/>
    </row>
    <row r="173" spans="2:15" ht="12.75">
      <c r="B173" s="56"/>
      <c r="C173" s="3" t="s">
        <v>3</v>
      </c>
      <c r="D173" s="25">
        <v>0.015</v>
      </c>
      <c r="E173" s="12" t="s">
        <v>7</v>
      </c>
      <c r="F173" s="209">
        <f>ROUND(B173*D173,2)</f>
        <v>0</v>
      </c>
      <c r="G173" s="209"/>
      <c r="H173" s="209"/>
      <c r="I173" s="12"/>
      <c r="J173" s="12"/>
      <c r="K173" s="12"/>
      <c r="L173" s="12"/>
      <c r="M173" s="8"/>
      <c r="N173" s="2"/>
      <c r="O173" s="38"/>
    </row>
    <row r="174" spans="2:15" ht="12.75">
      <c r="B174" s="59"/>
      <c r="C174" s="19"/>
      <c r="D174" s="6"/>
      <c r="E174" s="6"/>
      <c r="F174" s="6"/>
      <c r="G174" s="6"/>
      <c r="H174" s="237"/>
      <c r="I174" s="237"/>
      <c r="J174" s="6"/>
      <c r="K174" s="242"/>
      <c r="L174" s="242"/>
      <c r="M174" s="6"/>
      <c r="N174" s="5"/>
      <c r="O174" s="38"/>
    </row>
    <row r="175" spans="2:15" ht="12.75">
      <c r="B175" s="223" t="s">
        <v>31</v>
      </c>
      <c r="C175" s="210"/>
      <c r="D175" s="210"/>
      <c r="E175" s="210"/>
      <c r="F175" s="218"/>
      <c r="G175" s="218"/>
      <c r="H175" s="218"/>
      <c r="I175" s="12"/>
      <c r="J175" s="12"/>
      <c r="K175" s="12"/>
      <c r="L175" s="12"/>
      <c r="M175" s="8"/>
      <c r="N175" s="2"/>
      <c r="O175" s="38"/>
    </row>
    <row r="176" spans="2:15" ht="12.75">
      <c r="B176" s="223"/>
      <c r="C176" s="210"/>
      <c r="D176" s="210"/>
      <c r="E176" s="210"/>
      <c r="F176" s="210"/>
      <c r="G176" s="210"/>
      <c r="H176" s="210"/>
      <c r="I176" s="8"/>
      <c r="J176" s="8"/>
      <c r="K176" s="8"/>
      <c r="L176" s="8"/>
      <c r="M176" s="8"/>
      <c r="N176" s="2"/>
      <c r="O176" s="38"/>
    </row>
    <row r="177" spans="2:15" ht="12.75">
      <c r="B177" s="223"/>
      <c r="C177" s="210"/>
      <c r="D177" s="210"/>
      <c r="E177" s="210"/>
      <c r="F177" s="210"/>
      <c r="G177" s="210"/>
      <c r="H177" s="210"/>
      <c r="I177" s="12"/>
      <c r="J177" s="12"/>
      <c r="K177" s="12"/>
      <c r="L177" s="12"/>
      <c r="M177" s="6"/>
      <c r="N177" s="6"/>
      <c r="O177" s="38"/>
    </row>
    <row r="178" spans="2:15" ht="13.5" thickBot="1">
      <c r="B178" s="220"/>
      <c r="C178" s="211"/>
      <c r="D178" s="211"/>
      <c r="E178" s="211"/>
      <c r="F178" s="211"/>
      <c r="G178" s="211"/>
      <c r="H178" s="211"/>
      <c r="I178" s="41"/>
      <c r="J178" s="41"/>
      <c r="K178" s="41"/>
      <c r="L178" s="41"/>
      <c r="M178" s="41"/>
      <c r="N178" s="47"/>
      <c r="O178" s="42"/>
    </row>
    <row r="179" spans="2:15" ht="49.5" customHeight="1">
      <c r="B179" s="9"/>
      <c r="C179" s="9"/>
      <c r="D179" s="9"/>
      <c r="E179" s="9"/>
      <c r="F179" s="9"/>
      <c r="G179" s="9"/>
      <c r="H179" s="9"/>
      <c r="I179" s="6"/>
      <c r="J179" s="6"/>
      <c r="K179" s="6"/>
      <c r="L179" s="6"/>
      <c r="M179" s="6"/>
      <c r="N179" s="6"/>
      <c r="O179" s="6"/>
    </row>
    <row r="180" spans="2:15" ht="12.75">
      <c r="B180" s="157" t="s">
        <v>52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</row>
    <row r="181" spans="2:15" ht="12.75">
      <c r="B181" s="158" t="s">
        <v>53</v>
      </c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</row>
    <row r="182" spans="2:15" ht="12.75">
      <c r="B182" s="158" t="s">
        <v>80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</row>
    <row r="183" spans="2:15" ht="12.7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 t="s">
        <v>9</v>
      </c>
    </row>
    <row r="184" spans="2:15" s="102" customFormat="1" ht="12.75">
      <c r="B184" s="192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4"/>
      <c r="O184" s="76">
        <f>M205</f>
        <v>0</v>
      </c>
    </row>
    <row r="185" spans="2:15" s="93" customFormat="1" ht="12.75">
      <c r="B185" s="199" t="s">
        <v>74</v>
      </c>
      <c r="C185" s="199"/>
      <c r="D185" s="199"/>
      <c r="E185" s="199"/>
      <c r="F185" s="96" t="s">
        <v>75</v>
      </c>
      <c r="G185" s="96"/>
      <c r="H185" s="135" t="s">
        <v>76</v>
      </c>
      <c r="I185" s="199"/>
      <c r="J185" s="199"/>
      <c r="K185" s="135" t="s">
        <v>77</v>
      </c>
      <c r="L185" s="96"/>
      <c r="M185" s="159" t="s">
        <v>59</v>
      </c>
      <c r="N185" s="160"/>
      <c r="O185" s="103"/>
    </row>
    <row r="186" spans="2:15" s="102" customFormat="1" ht="12.75">
      <c r="B186" s="199"/>
      <c r="C186" s="199"/>
      <c r="D186" s="199"/>
      <c r="E186" s="199"/>
      <c r="F186" s="183"/>
      <c r="G186" s="183"/>
      <c r="H186" s="96"/>
      <c r="I186" s="199" t="s">
        <v>3</v>
      </c>
      <c r="J186" s="199"/>
      <c r="K186" s="96"/>
      <c r="L186" s="149" t="s">
        <v>7</v>
      </c>
      <c r="M186" s="159">
        <f>ROUND(H186*K186,2)</f>
        <v>0</v>
      </c>
      <c r="N186" s="160"/>
      <c r="O186" s="103"/>
    </row>
    <row r="187" spans="2:15" s="102" customFormat="1" ht="12.75">
      <c r="B187" s="199"/>
      <c r="C187" s="199"/>
      <c r="D187" s="199"/>
      <c r="E187" s="199"/>
      <c r="F187" s="183"/>
      <c r="G187" s="183"/>
      <c r="H187" s="96"/>
      <c r="I187" s="199" t="s">
        <v>3</v>
      </c>
      <c r="J187" s="199"/>
      <c r="K187" s="96"/>
      <c r="L187" s="149" t="s">
        <v>7</v>
      </c>
      <c r="M187" s="159">
        <f aca="true" t="shared" si="0" ref="M187:M204">ROUND(H187*K187,2)</f>
        <v>0</v>
      </c>
      <c r="N187" s="160"/>
      <c r="O187" s="103"/>
    </row>
    <row r="188" spans="2:15" s="102" customFormat="1" ht="12.75">
      <c r="B188" s="199"/>
      <c r="C188" s="199"/>
      <c r="D188" s="199"/>
      <c r="E188" s="199"/>
      <c r="F188" s="183"/>
      <c r="G188" s="183"/>
      <c r="H188" s="96"/>
      <c r="I188" s="199" t="s">
        <v>3</v>
      </c>
      <c r="J188" s="199"/>
      <c r="K188" s="96"/>
      <c r="L188" s="149" t="s">
        <v>7</v>
      </c>
      <c r="M188" s="159">
        <f t="shared" si="0"/>
        <v>0</v>
      </c>
      <c r="N188" s="160"/>
      <c r="O188" s="103"/>
    </row>
    <row r="189" spans="2:15" s="102" customFormat="1" ht="12.75">
      <c r="B189" s="199"/>
      <c r="C189" s="199"/>
      <c r="D189" s="199"/>
      <c r="E189" s="199"/>
      <c r="F189" s="183"/>
      <c r="G189" s="183"/>
      <c r="H189" s="96"/>
      <c r="I189" s="199" t="s">
        <v>3</v>
      </c>
      <c r="J189" s="199"/>
      <c r="K189" s="96"/>
      <c r="L189" s="149" t="s">
        <v>7</v>
      </c>
      <c r="M189" s="159">
        <f t="shared" si="0"/>
        <v>0</v>
      </c>
      <c r="N189" s="160"/>
      <c r="O189" s="103"/>
    </row>
    <row r="190" spans="2:15" s="102" customFormat="1" ht="12.75">
      <c r="B190" s="199"/>
      <c r="C190" s="199"/>
      <c r="D190" s="199"/>
      <c r="E190" s="199"/>
      <c r="F190" s="183"/>
      <c r="G190" s="183"/>
      <c r="H190" s="96"/>
      <c r="I190" s="199" t="s">
        <v>3</v>
      </c>
      <c r="J190" s="199"/>
      <c r="K190" s="96"/>
      <c r="L190" s="149" t="s">
        <v>7</v>
      </c>
      <c r="M190" s="159">
        <f t="shared" si="0"/>
        <v>0</v>
      </c>
      <c r="N190" s="160"/>
      <c r="O190" s="103"/>
    </row>
    <row r="191" spans="2:15" s="102" customFormat="1" ht="12.75">
      <c r="B191" s="199"/>
      <c r="C191" s="199"/>
      <c r="D191" s="199"/>
      <c r="E191" s="199"/>
      <c r="F191" s="183"/>
      <c r="G191" s="183"/>
      <c r="H191" s="96"/>
      <c r="I191" s="199" t="s">
        <v>3</v>
      </c>
      <c r="J191" s="199"/>
      <c r="K191" s="96"/>
      <c r="L191" s="149" t="s">
        <v>7</v>
      </c>
      <c r="M191" s="159">
        <f t="shared" si="0"/>
        <v>0</v>
      </c>
      <c r="N191" s="160"/>
      <c r="O191" s="103"/>
    </row>
    <row r="192" spans="2:15" s="102" customFormat="1" ht="12.75">
      <c r="B192" s="199"/>
      <c r="C192" s="199"/>
      <c r="D192" s="199"/>
      <c r="E192" s="199"/>
      <c r="F192" s="183"/>
      <c r="G192" s="183"/>
      <c r="H192" s="96"/>
      <c r="I192" s="199" t="s">
        <v>3</v>
      </c>
      <c r="J192" s="199"/>
      <c r="K192" s="96"/>
      <c r="L192" s="149" t="s">
        <v>7</v>
      </c>
      <c r="M192" s="159">
        <f t="shared" si="0"/>
        <v>0</v>
      </c>
      <c r="N192" s="160"/>
      <c r="O192" s="103"/>
    </row>
    <row r="193" spans="2:15" s="102" customFormat="1" ht="12.75">
      <c r="B193" s="199"/>
      <c r="C193" s="199"/>
      <c r="D193" s="199"/>
      <c r="E193" s="199"/>
      <c r="F193" s="183"/>
      <c r="G193" s="183"/>
      <c r="H193" s="96"/>
      <c r="I193" s="199" t="s">
        <v>3</v>
      </c>
      <c r="J193" s="199"/>
      <c r="K193" s="96"/>
      <c r="L193" s="149" t="s">
        <v>7</v>
      </c>
      <c r="M193" s="159">
        <f t="shared" si="0"/>
        <v>0</v>
      </c>
      <c r="N193" s="160"/>
      <c r="O193" s="103"/>
    </row>
    <row r="194" spans="2:15" s="102" customFormat="1" ht="12.75">
      <c r="B194" s="199"/>
      <c r="C194" s="199"/>
      <c r="D194" s="199"/>
      <c r="E194" s="199"/>
      <c r="F194" s="183"/>
      <c r="G194" s="183"/>
      <c r="H194" s="96"/>
      <c r="I194" s="199" t="s">
        <v>3</v>
      </c>
      <c r="J194" s="199"/>
      <c r="K194" s="96"/>
      <c r="L194" s="149" t="s">
        <v>7</v>
      </c>
      <c r="M194" s="159">
        <f t="shared" si="0"/>
        <v>0</v>
      </c>
      <c r="N194" s="160"/>
      <c r="O194" s="103"/>
    </row>
    <row r="195" spans="2:15" s="102" customFormat="1" ht="12.75">
      <c r="B195" s="199"/>
      <c r="C195" s="199"/>
      <c r="D195" s="199"/>
      <c r="E195" s="199"/>
      <c r="F195" s="183"/>
      <c r="G195" s="183"/>
      <c r="H195" s="96"/>
      <c r="I195" s="199" t="s">
        <v>3</v>
      </c>
      <c r="J195" s="199"/>
      <c r="K195" s="96"/>
      <c r="L195" s="149" t="s">
        <v>7</v>
      </c>
      <c r="M195" s="159">
        <f t="shared" si="0"/>
        <v>0</v>
      </c>
      <c r="N195" s="160"/>
      <c r="O195" s="103"/>
    </row>
    <row r="196" spans="2:15" s="102" customFormat="1" ht="12.75">
      <c r="B196" s="199"/>
      <c r="C196" s="199"/>
      <c r="D196" s="199"/>
      <c r="E196" s="199"/>
      <c r="F196" s="183"/>
      <c r="G196" s="183"/>
      <c r="H196" s="96"/>
      <c r="I196" s="199" t="s">
        <v>3</v>
      </c>
      <c r="J196" s="199"/>
      <c r="K196" s="96"/>
      <c r="L196" s="149" t="s">
        <v>7</v>
      </c>
      <c r="M196" s="159">
        <f t="shared" si="0"/>
        <v>0</v>
      </c>
      <c r="N196" s="160"/>
      <c r="O196" s="103"/>
    </row>
    <row r="197" spans="2:15" s="102" customFormat="1" ht="12.75">
      <c r="B197" s="199"/>
      <c r="C197" s="199"/>
      <c r="D197" s="199"/>
      <c r="E197" s="199"/>
      <c r="F197" s="183"/>
      <c r="G197" s="183"/>
      <c r="H197" s="96"/>
      <c r="I197" s="199" t="s">
        <v>3</v>
      </c>
      <c r="J197" s="199"/>
      <c r="K197" s="96"/>
      <c r="L197" s="149" t="s">
        <v>7</v>
      </c>
      <c r="M197" s="159">
        <f t="shared" si="0"/>
        <v>0</v>
      </c>
      <c r="N197" s="160"/>
      <c r="O197" s="103"/>
    </row>
    <row r="198" spans="2:15" s="102" customFormat="1" ht="12.75">
      <c r="B198" s="199"/>
      <c r="C198" s="199"/>
      <c r="D198" s="199"/>
      <c r="E198" s="199"/>
      <c r="F198" s="183"/>
      <c r="G198" s="183"/>
      <c r="H198" s="96"/>
      <c r="I198" s="199" t="s">
        <v>3</v>
      </c>
      <c r="J198" s="199"/>
      <c r="K198" s="96"/>
      <c r="L198" s="149" t="s">
        <v>7</v>
      </c>
      <c r="M198" s="159">
        <f t="shared" si="0"/>
        <v>0</v>
      </c>
      <c r="N198" s="160"/>
      <c r="O198" s="103"/>
    </row>
    <row r="199" spans="2:15" s="102" customFormat="1" ht="12.75">
      <c r="B199" s="199"/>
      <c r="C199" s="199"/>
      <c r="D199" s="199"/>
      <c r="E199" s="199"/>
      <c r="F199" s="183"/>
      <c r="G199" s="183"/>
      <c r="H199" s="96"/>
      <c r="I199" s="199" t="s">
        <v>3</v>
      </c>
      <c r="J199" s="199"/>
      <c r="K199" s="96"/>
      <c r="L199" s="149" t="s">
        <v>7</v>
      </c>
      <c r="M199" s="159">
        <f t="shared" si="0"/>
        <v>0</v>
      </c>
      <c r="N199" s="160"/>
      <c r="O199" s="103"/>
    </row>
    <row r="200" spans="2:15" s="102" customFormat="1" ht="12.75">
      <c r="B200" s="199"/>
      <c r="C200" s="199"/>
      <c r="D200" s="199"/>
      <c r="E200" s="199"/>
      <c r="F200" s="183"/>
      <c r="G200" s="183"/>
      <c r="H200" s="96"/>
      <c r="I200" s="199" t="s">
        <v>3</v>
      </c>
      <c r="J200" s="199"/>
      <c r="K200" s="96"/>
      <c r="L200" s="149" t="s">
        <v>7</v>
      </c>
      <c r="M200" s="159">
        <f t="shared" si="0"/>
        <v>0</v>
      </c>
      <c r="N200" s="160"/>
      <c r="O200" s="103"/>
    </row>
    <row r="201" spans="2:15" s="102" customFormat="1" ht="12.75">
      <c r="B201" s="199"/>
      <c r="C201" s="199"/>
      <c r="D201" s="199"/>
      <c r="E201" s="199"/>
      <c r="F201" s="183"/>
      <c r="G201" s="183"/>
      <c r="H201" s="96"/>
      <c r="I201" s="199" t="s">
        <v>3</v>
      </c>
      <c r="J201" s="199"/>
      <c r="K201" s="96"/>
      <c r="L201" s="149" t="s">
        <v>7</v>
      </c>
      <c r="M201" s="159">
        <f t="shared" si="0"/>
        <v>0</v>
      </c>
      <c r="N201" s="160"/>
      <c r="O201" s="103"/>
    </row>
    <row r="202" spans="2:15" s="102" customFormat="1" ht="12.75">
      <c r="B202" s="199"/>
      <c r="C202" s="199"/>
      <c r="D202" s="199"/>
      <c r="E202" s="199"/>
      <c r="F202" s="183"/>
      <c r="G202" s="183"/>
      <c r="H202" s="96"/>
      <c r="I202" s="199" t="s">
        <v>3</v>
      </c>
      <c r="J202" s="199"/>
      <c r="K202" s="96"/>
      <c r="L202" s="149" t="s">
        <v>7</v>
      </c>
      <c r="M202" s="159">
        <f t="shared" si="0"/>
        <v>0</v>
      </c>
      <c r="N202" s="160"/>
      <c r="O202" s="103"/>
    </row>
    <row r="203" spans="2:15" s="102" customFormat="1" ht="12.75">
      <c r="B203" s="199"/>
      <c r="C203" s="199"/>
      <c r="D203" s="199"/>
      <c r="E203" s="199"/>
      <c r="F203" s="183"/>
      <c r="G203" s="183"/>
      <c r="H203" s="96"/>
      <c r="I203" s="199" t="s">
        <v>3</v>
      </c>
      <c r="J203" s="199"/>
      <c r="K203" s="96"/>
      <c r="L203" s="149" t="s">
        <v>7</v>
      </c>
      <c r="M203" s="159">
        <f t="shared" si="0"/>
        <v>0</v>
      </c>
      <c r="N203" s="160"/>
      <c r="O203" s="103"/>
    </row>
    <row r="204" spans="2:15" s="102" customFormat="1" ht="12.75">
      <c r="B204" s="199"/>
      <c r="C204" s="199"/>
      <c r="D204" s="199"/>
      <c r="E204" s="199"/>
      <c r="F204" s="183"/>
      <c r="G204" s="183"/>
      <c r="H204" s="96"/>
      <c r="I204" s="199" t="s">
        <v>3</v>
      </c>
      <c r="J204" s="199"/>
      <c r="K204" s="96"/>
      <c r="L204" s="149" t="s">
        <v>7</v>
      </c>
      <c r="M204" s="159">
        <f t="shared" si="0"/>
        <v>0</v>
      </c>
      <c r="N204" s="160"/>
      <c r="O204" s="103"/>
    </row>
    <row r="205" spans="2:15" s="102" customFormat="1" ht="12.75">
      <c r="B205" s="159" t="s">
        <v>63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93">
        <f>SUM(M186:N204)</f>
        <v>0</v>
      </c>
      <c r="N205" s="194"/>
      <c r="O205" s="150"/>
    </row>
    <row r="207" spans="2:10" s="28" customFormat="1" ht="12.75">
      <c r="B207" s="177" t="s">
        <v>66</v>
      </c>
      <c r="C207" s="177"/>
      <c r="D207" s="27" t="s">
        <v>32</v>
      </c>
      <c r="E207" s="177"/>
      <c r="F207" s="177"/>
      <c r="G207" s="177"/>
      <c r="H207" s="177"/>
      <c r="I207" s="27"/>
      <c r="J207" s="27"/>
    </row>
    <row r="208" spans="2:10" s="28" customFormat="1" ht="12.75">
      <c r="B208" s="29"/>
      <c r="C208" s="29"/>
      <c r="D208" s="29"/>
      <c r="E208" s="27" t="s">
        <v>33</v>
      </c>
      <c r="F208" s="27"/>
      <c r="G208" s="29"/>
      <c r="H208" s="29"/>
      <c r="I208" s="29"/>
      <c r="J208" s="29"/>
    </row>
    <row r="209" spans="2:10" s="28" customFormat="1" ht="12.75"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2:10" s="28" customFormat="1" ht="12.75">
      <c r="B210" s="177" t="s">
        <v>65</v>
      </c>
      <c r="C210" s="177"/>
      <c r="D210" s="27" t="s">
        <v>32</v>
      </c>
      <c r="E210" s="177"/>
      <c r="F210" s="177"/>
      <c r="G210" s="177"/>
      <c r="H210" s="177"/>
      <c r="I210" s="27"/>
      <c r="J210" s="27"/>
    </row>
    <row r="211" spans="5:6" s="28" customFormat="1" ht="12.75">
      <c r="E211" s="27" t="s">
        <v>33</v>
      </c>
      <c r="F211" s="27"/>
    </row>
    <row r="212" s="28" customFormat="1" ht="12.75"/>
  </sheetData>
  <sheetProtection/>
  <mergeCells count="247">
    <mergeCell ref="B2:O2"/>
    <mergeCell ref="B207:C207"/>
    <mergeCell ref="E207:H207"/>
    <mergeCell ref="B182:O182"/>
    <mergeCell ref="B177:E177"/>
    <mergeCell ref="F175:H175"/>
    <mergeCell ref="K6:N6"/>
    <mergeCell ref="K7:N7"/>
    <mergeCell ref="H174:I174"/>
    <mergeCell ref="K174:L174"/>
    <mergeCell ref="B210:C210"/>
    <mergeCell ref="E210:H210"/>
    <mergeCell ref="B9:O9"/>
    <mergeCell ref="K172:L172"/>
    <mergeCell ref="F177:H177"/>
    <mergeCell ref="B178:E178"/>
    <mergeCell ref="F178:H178"/>
    <mergeCell ref="B180:O180"/>
    <mergeCell ref="B181:O181"/>
    <mergeCell ref="F173:H173"/>
    <mergeCell ref="B176:E176"/>
    <mergeCell ref="F176:H176"/>
    <mergeCell ref="B167:N167"/>
    <mergeCell ref="K169:L169"/>
    <mergeCell ref="F170:H170"/>
    <mergeCell ref="B171:L171"/>
    <mergeCell ref="B175:E175"/>
    <mergeCell ref="B163:O163"/>
    <mergeCell ref="B164:O164"/>
    <mergeCell ref="B165:O165"/>
    <mergeCell ref="B154:L154"/>
    <mergeCell ref="B155:L155"/>
    <mergeCell ref="H172:I172"/>
    <mergeCell ref="B156:L156"/>
    <mergeCell ref="B157:L157"/>
    <mergeCell ref="B158:L158"/>
    <mergeCell ref="B159:L159"/>
    <mergeCell ref="B160:L160"/>
    <mergeCell ref="B161:L161"/>
    <mergeCell ref="D151:E151"/>
    <mergeCell ref="G151:H151"/>
    <mergeCell ref="K151:M151"/>
    <mergeCell ref="B153:L153"/>
    <mergeCell ref="B150:C150"/>
    <mergeCell ref="D150:E150"/>
    <mergeCell ref="G150:H150"/>
    <mergeCell ref="K150:M150"/>
    <mergeCell ref="B146:N146"/>
    <mergeCell ref="G147:H147"/>
    <mergeCell ref="G148:H148"/>
    <mergeCell ref="B149:M149"/>
    <mergeCell ref="B140:O140"/>
    <mergeCell ref="B141:O141"/>
    <mergeCell ref="B142:O142"/>
    <mergeCell ref="B145:C145"/>
    <mergeCell ref="B135:L135"/>
    <mergeCell ref="B136:L136"/>
    <mergeCell ref="B137:L137"/>
    <mergeCell ref="B138:L138"/>
    <mergeCell ref="B128:L128"/>
    <mergeCell ref="B130:N130"/>
    <mergeCell ref="B132:L132"/>
    <mergeCell ref="B133:N133"/>
    <mergeCell ref="F125:H125"/>
    <mergeCell ref="K125:L125"/>
    <mergeCell ref="B126:L126"/>
    <mergeCell ref="B127:L127"/>
    <mergeCell ref="B121:L121"/>
    <mergeCell ref="B122:L122"/>
    <mergeCell ref="B123:L123"/>
    <mergeCell ref="B124:N124"/>
    <mergeCell ref="G117:H117"/>
    <mergeCell ref="B118:M118"/>
    <mergeCell ref="B119:N119"/>
    <mergeCell ref="F120:H120"/>
    <mergeCell ref="G112:H112"/>
    <mergeCell ref="B113:M113"/>
    <mergeCell ref="B115:N115"/>
    <mergeCell ref="G116:H116"/>
    <mergeCell ref="G107:H107"/>
    <mergeCell ref="B108:M108"/>
    <mergeCell ref="B110:N110"/>
    <mergeCell ref="G111:H111"/>
    <mergeCell ref="G102:H102"/>
    <mergeCell ref="B103:M103"/>
    <mergeCell ref="B105:N105"/>
    <mergeCell ref="G106:H106"/>
    <mergeCell ref="B95:O95"/>
    <mergeCell ref="B96:O96"/>
    <mergeCell ref="B100:N100"/>
    <mergeCell ref="G101:H101"/>
    <mergeCell ref="G89:H89"/>
    <mergeCell ref="G90:H90"/>
    <mergeCell ref="B92:M92"/>
    <mergeCell ref="B94:O94"/>
    <mergeCell ref="B83:N83"/>
    <mergeCell ref="B84:N84"/>
    <mergeCell ref="G86:H86"/>
    <mergeCell ref="G87:H87"/>
    <mergeCell ref="G78:H78"/>
    <mergeCell ref="B79:M79"/>
    <mergeCell ref="B80:M80"/>
    <mergeCell ref="B81:L81"/>
    <mergeCell ref="B74:N74"/>
    <mergeCell ref="B75:N75"/>
    <mergeCell ref="G76:H76"/>
    <mergeCell ref="G77:H77"/>
    <mergeCell ref="G70:H70"/>
    <mergeCell ref="G71:H71"/>
    <mergeCell ref="G72:H72"/>
    <mergeCell ref="B73:M73"/>
    <mergeCell ref="G66:H66"/>
    <mergeCell ref="G67:H67"/>
    <mergeCell ref="B68:N68"/>
    <mergeCell ref="B69:N69"/>
    <mergeCell ref="G62:H62"/>
    <mergeCell ref="G63:H63"/>
    <mergeCell ref="G64:H64"/>
    <mergeCell ref="B65:M65"/>
    <mergeCell ref="B56:O56"/>
    <mergeCell ref="B57:O57"/>
    <mergeCell ref="B60:N60"/>
    <mergeCell ref="B61:N61"/>
    <mergeCell ref="D51:E51"/>
    <mergeCell ref="H51:I51"/>
    <mergeCell ref="B52:L52"/>
    <mergeCell ref="B55:O55"/>
    <mergeCell ref="D49:E49"/>
    <mergeCell ref="H49:I49"/>
    <mergeCell ref="D50:E50"/>
    <mergeCell ref="H50:I50"/>
    <mergeCell ref="D47:E47"/>
    <mergeCell ref="H47:I47"/>
    <mergeCell ref="D48:E48"/>
    <mergeCell ref="H48:I48"/>
    <mergeCell ref="B41:O41"/>
    <mergeCell ref="B42:O42"/>
    <mergeCell ref="B43:O43"/>
    <mergeCell ref="B46:N46"/>
    <mergeCell ref="B32:O32"/>
    <mergeCell ref="B34:N34"/>
    <mergeCell ref="C35:D35"/>
    <mergeCell ref="F35:N35"/>
    <mergeCell ref="B22:O22"/>
    <mergeCell ref="B24:N24"/>
    <mergeCell ref="B30:O30"/>
    <mergeCell ref="B31:O31"/>
    <mergeCell ref="D18:F18"/>
    <mergeCell ref="K18:N18"/>
    <mergeCell ref="B20:O20"/>
    <mergeCell ref="B21:O21"/>
    <mergeCell ref="K5:N5"/>
    <mergeCell ref="D16:F16"/>
    <mergeCell ref="K16:N16"/>
    <mergeCell ref="D17:F17"/>
    <mergeCell ref="K17:N17"/>
    <mergeCell ref="I185:J185"/>
    <mergeCell ref="B1:O1"/>
    <mergeCell ref="B10:O10"/>
    <mergeCell ref="B11:O11"/>
    <mergeCell ref="B12:O12"/>
    <mergeCell ref="B14:N14"/>
    <mergeCell ref="D15:F15"/>
    <mergeCell ref="K15:N15"/>
    <mergeCell ref="B3:N3"/>
    <mergeCell ref="K4:N4"/>
    <mergeCell ref="B189:E189"/>
    <mergeCell ref="B190:E190"/>
    <mergeCell ref="I203:J203"/>
    <mergeCell ref="I204:J204"/>
    <mergeCell ref="B185:E185"/>
    <mergeCell ref="B186:E186"/>
    <mergeCell ref="B187:E187"/>
    <mergeCell ref="B188:E188"/>
    <mergeCell ref="B202:E202"/>
    <mergeCell ref="B191:E191"/>
    <mergeCell ref="B192:E192"/>
    <mergeCell ref="B193:E193"/>
    <mergeCell ref="B194:E194"/>
    <mergeCell ref="B195:E195"/>
    <mergeCell ref="B196:E196"/>
    <mergeCell ref="B198:E198"/>
    <mergeCell ref="B199:E199"/>
    <mergeCell ref="B200:E200"/>
    <mergeCell ref="B201:E201"/>
    <mergeCell ref="F200:G200"/>
    <mergeCell ref="B203:E203"/>
    <mergeCell ref="B204:E204"/>
    <mergeCell ref="I186:J186"/>
    <mergeCell ref="I187:J187"/>
    <mergeCell ref="I188:J188"/>
    <mergeCell ref="I189:J189"/>
    <mergeCell ref="I190:J190"/>
    <mergeCell ref="I191:J191"/>
    <mergeCell ref="B197:E197"/>
    <mergeCell ref="I192:J192"/>
    <mergeCell ref="I200:J200"/>
    <mergeCell ref="I201:J201"/>
    <mergeCell ref="I202:J202"/>
    <mergeCell ref="I193:J193"/>
    <mergeCell ref="I194:J194"/>
    <mergeCell ref="I195:J195"/>
    <mergeCell ref="I196:J196"/>
    <mergeCell ref="I197:J197"/>
    <mergeCell ref="I198:J198"/>
    <mergeCell ref="I199:J199"/>
    <mergeCell ref="F197:G197"/>
    <mergeCell ref="F198:G198"/>
    <mergeCell ref="F199:G199"/>
    <mergeCell ref="F195:G195"/>
    <mergeCell ref="F196:G196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201:G201"/>
    <mergeCell ref="F202:G202"/>
    <mergeCell ref="F203:G203"/>
    <mergeCell ref="F204:G204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B184:N184"/>
    <mergeCell ref="M197:N197"/>
    <mergeCell ref="M198:N198"/>
    <mergeCell ref="M199:N199"/>
    <mergeCell ref="M185:N185"/>
    <mergeCell ref="M186:N186"/>
    <mergeCell ref="M187:N187"/>
    <mergeCell ref="M188:N188"/>
    <mergeCell ref="M189:N189"/>
    <mergeCell ref="M190:N190"/>
    <mergeCell ref="M203:N203"/>
    <mergeCell ref="M204:N204"/>
    <mergeCell ref="B205:L205"/>
    <mergeCell ref="M205:N205"/>
  </mergeCells>
  <printOptions/>
  <pageMargins left="0.2" right="0.21" top="0.24" bottom="0.37" header="0.17" footer="0.28"/>
  <pageSetup horizontalDpi="600" verticalDpi="600" orientation="portrait" paperSize="9" scale="92" r:id="rId1"/>
  <rowBreaks count="3" manualBreakCount="3">
    <brk id="54" max="255" man="1"/>
    <brk id="92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C7">
      <selection activeCell="B8" sqref="B8:L8"/>
    </sheetView>
  </sheetViews>
  <sheetFormatPr defaultColWidth="9.00390625" defaultRowHeight="12.75"/>
  <cols>
    <col min="1" max="1" width="5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7.00390625" style="1" customWidth="1"/>
    <col min="9" max="9" width="3.625" style="1" customWidth="1"/>
    <col min="10" max="10" width="1.625" style="1" customWidth="1"/>
    <col min="11" max="11" width="10.625" style="1" customWidth="1"/>
    <col min="12" max="12" width="5.25390625" style="1" customWidth="1"/>
    <col min="13" max="13" width="9.75390625" style="1" customWidth="1"/>
    <col min="14" max="14" width="11.25390625" style="1" customWidth="1"/>
    <col min="15" max="15" width="12.62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39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/>
      <c r="N2" s="6"/>
      <c r="O2" s="6"/>
    </row>
    <row r="3" spans="2:15" ht="12.75">
      <c r="B3" s="157" t="s">
        <v>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>
      <c r="B4" s="158" t="s">
        <v>49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2.75">
      <c r="B5" s="158" t="s">
        <v>114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3.5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9</v>
      </c>
    </row>
    <row r="7" spans="2:15" ht="13.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10">
        <f>N8</f>
        <v>0</v>
      </c>
    </row>
    <row r="8" spans="2:15" ht="12.75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55"/>
      <c r="N8" s="155"/>
      <c r="O8" s="87"/>
    </row>
    <row r="9" spans="2:15" ht="12.75">
      <c r="B9" s="223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N9" s="154"/>
      <c r="O9" s="87"/>
    </row>
    <row r="10" spans="2:15" ht="12.75"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6"/>
      <c r="N10" s="87"/>
      <c r="O10" s="87"/>
    </row>
    <row r="11" spans="2:15" ht="13.5" thickBo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45"/>
      <c r="N11" s="115"/>
      <c r="O11" s="115"/>
    </row>
    <row r="12" spans="2:15" ht="49.5" customHeight="1">
      <c r="B12" s="9"/>
      <c r="C12" s="9"/>
      <c r="D12" s="9"/>
      <c r="E12" s="9"/>
      <c r="F12" s="9"/>
      <c r="G12" s="9"/>
      <c r="H12" s="9"/>
      <c r="I12" s="6"/>
      <c r="J12" s="6"/>
      <c r="K12" s="6"/>
      <c r="L12" s="6"/>
      <c r="M12" s="6"/>
      <c r="N12" s="6"/>
      <c r="O12" s="6"/>
    </row>
    <row r="13" spans="2:15" ht="12.75">
      <c r="B13" s="157" t="s">
        <v>115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2:15" ht="12.75">
      <c r="B14" s="158" t="s">
        <v>116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2:15" ht="12.75">
      <c r="B15" s="158" t="s">
        <v>114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2:15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 t="s">
        <v>9</v>
      </c>
    </row>
    <row r="17" spans="2:15" s="102" customFormat="1" ht="12.75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56">
        <f>M38</f>
        <v>47504</v>
      </c>
    </row>
    <row r="18" spans="2:15" s="93" customFormat="1" ht="12.75">
      <c r="B18" s="199" t="s">
        <v>74</v>
      </c>
      <c r="C18" s="199"/>
      <c r="D18" s="199"/>
      <c r="E18" s="199"/>
      <c r="F18" s="96" t="s">
        <v>75</v>
      </c>
      <c r="G18" s="96"/>
      <c r="H18" s="135" t="s">
        <v>76</v>
      </c>
      <c r="I18" s="199"/>
      <c r="J18" s="199"/>
      <c r="K18" s="135" t="s">
        <v>77</v>
      </c>
      <c r="L18" s="96"/>
      <c r="M18" s="159" t="s">
        <v>59</v>
      </c>
      <c r="N18" s="160"/>
      <c r="O18" s="103"/>
    </row>
    <row r="19" spans="2:15" s="102" customFormat="1" ht="12.75">
      <c r="B19" s="184" t="s">
        <v>117</v>
      </c>
      <c r="C19" s="184"/>
      <c r="D19" s="184"/>
      <c r="E19" s="184"/>
      <c r="F19" s="248" t="s">
        <v>118</v>
      </c>
      <c r="G19" s="248"/>
      <c r="H19" s="149">
        <v>1</v>
      </c>
      <c r="I19" s="248" t="s">
        <v>3</v>
      </c>
      <c r="J19" s="248"/>
      <c r="K19" s="149">
        <v>3500</v>
      </c>
      <c r="L19" s="149" t="s">
        <v>7</v>
      </c>
      <c r="M19" s="159">
        <f>ROUND(H19*K19,2)</f>
        <v>3500</v>
      </c>
      <c r="N19" s="160"/>
      <c r="O19" s="103"/>
    </row>
    <row r="20" spans="2:15" s="102" customFormat="1" ht="12.75">
      <c r="B20" s="184" t="s">
        <v>119</v>
      </c>
      <c r="C20" s="184"/>
      <c r="D20" s="184"/>
      <c r="E20" s="184"/>
      <c r="F20" s="248"/>
      <c r="G20" s="248"/>
      <c r="H20" s="149">
        <v>1</v>
      </c>
      <c r="I20" s="248" t="s">
        <v>3</v>
      </c>
      <c r="J20" s="248"/>
      <c r="K20" s="149">
        <v>4950</v>
      </c>
      <c r="L20" s="149" t="s">
        <v>7</v>
      </c>
      <c r="M20" s="159">
        <f aca="true" t="shared" si="0" ref="M20:M37">ROUND(H20*K20,2)</f>
        <v>4950</v>
      </c>
      <c r="N20" s="160"/>
      <c r="O20" s="103"/>
    </row>
    <row r="21" spans="2:15" s="102" customFormat="1" ht="12.75">
      <c r="B21" s="184" t="s">
        <v>120</v>
      </c>
      <c r="C21" s="184"/>
      <c r="D21" s="184"/>
      <c r="E21" s="184"/>
      <c r="F21" s="248"/>
      <c r="G21" s="248"/>
      <c r="H21" s="149">
        <v>1</v>
      </c>
      <c r="I21" s="248" t="s">
        <v>3</v>
      </c>
      <c r="J21" s="248"/>
      <c r="K21" s="149">
        <v>4624</v>
      </c>
      <c r="L21" s="149" t="s">
        <v>7</v>
      </c>
      <c r="M21" s="159">
        <f t="shared" si="0"/>
        <v>4624</v>
      </c>
      <c r="N21" s="160"/>
      <c r="O21" s="103"/>
    </row>
    <row r="22" spans="2:15" s="102" customFormat="1" ht="12.75">
      <c r="B22" s="184" t="s">
        <v>121</v>
      </c>
      <c r="C22" s="184"/>
      <c r="D22" s="184"/>
      <c r="E22" s="184"/>
      <c r="F22" s="248"/>
      <c r="G22" s="248"/>
      <c r="H22" s="149">
        <v>1</v>
      </c>
      <c r="I22" s="248" t="s">
        <v>3</v>
      </c>
      <c r="J22" s="248"/>
      <c r="K22" s="149">
        <v>2880</v>
      </c>
      <c r="L22" s="149" t="s">
        <v>7</v>
      </c>
      <c r="M22" s="159">
        <f t="shared" si="0"/>
        <v>2880</v>
      </c>
      <c r="N22" s="160"/>
      <c r="O22" s="103"/>
    </row>
    <row r="23" spans="2:15" s="102" customFormat="1" ht="12.75">
      <c r="B23" s="184" t="s">
        <v>122</v>
      </c>
      <c r="C23" s="184"/>
      <c r="D23" s="184"/>
      <c r="E23" s="184"/>
      <c r="F23" s="248"/>
      <c r="G23" s="248"/>
      <c r="H23" s="149">
        <v>1</v>
      </c>
      <c r="I23" s="248" t="s">
        <v>3</v>
      </c>
      <c r="J23" s="248"/>
      <c r="K23" s="149">
        <v>3700</v>
      </c>
      <c r="L23" s="149" t="s">
        <v>7</v>
      </c>
      <c r="M23" s="159">
        <f t="shared" si="0"/>
        <v>3700</v>
      </c>
      <c r="N23" s="160"/>
      <c r="O23" s="103"/>
    </row>
    <row r="24" spans="2:15" s="102" customFormat="1" ht="12.75">
      <c r="B24" s="184" t="s">
        <v>123</v>
      </c>
      <c r="C24" s="184"/>
      <c r="D24" s="184"/>
      <c r="E24" s="184"/>
      <c r="F24" s="248"/>
      <c r="G24" s="248"/>
      <c r="H24" s="149">
        <v>1</v>
      </c>
      <c r="I24" s="248" t="s">
        <v>3</v>
      </c>
      <c r="J24" s="248"/>
      <c r="K24" s="149">
        <v>27850</v>
      </c>
      <c r="L24" s="149" t="s">
        <v>7</v>
      </c>
      <c r="M24" s="159">
        <f t="shared" si="0"/>
        <v>27850</v>
      </c>
      <c r="N24" s="160"/>
      <c r="O24" s="103"/>
    </row>
    <row r="25" spans="2:15" s="102" customFormat="1" ht="12.75">
      <c r="B25" s="184"/>
      <c r="C25" s="184"/>
      <c r="D25" s="184"/>
      <c r="E25" s="184"/>
      <c r="F25" s="248"/>
      <c r="G25" s="248"/>
      <c r="H25" s="149"/>
      <c r="I25" s="248" t="s">
        <v>3</v>
      </c>
      <c r="J25" s="248"/>
      <c r="K25" s="149"/>
      <c r="L25" s="149" t="s">
        <v>7</v>
      </c>
      <c r="M25" s="159">
        <f t="shared" si="0"/>
        <v>0</v>
      </c>
      <c r="N25" s="160"/>
      <c r="O25" s="103"/>
    </row>
    <row r="26" spans="2:15" s="102" customFormat="1" ht="12.75">
      <c r="B26" s="184"/>
      <c r="C26" s="184"/>
      <c r="D26" s="184"/>
      <c r="E26" s="184"/>
      <c r="F26" s="248"/>
      <c r="G26" s="248"/>
      <c r="H26" s="149"/>
      <c r="I26" s="248" t="s">
        <v>3</v>
      </c>
      <c r="J26" s="248"/>
      <c r="K26" s="149"/>
      <c r="L26" s="149" t="s">
        <v>7</v>
      </c>
      <c r="M26" s="159">
        <f t="shared" si="0"/>
        <v>0</v>
      </c>
      <c r="N26" s="160"/>
      <c r="O26" s="103"/>
    </row>
    <row r="27" spans="2:15" s="102" customFormat="1" ht="12.75">
      <c r="B27" s="184"/>
      <c r="C27" s="184"/>
      <c r="D27" s="184"/>
      <c r="E27" s="184"/>
      <c r="F27" s="248"/>
      <c r="G27" s="248"/>
      <c r="H27" s="149"/>
      <c r="I27" s="248" t="s">
        <v>3</v>
      </c>
      <c r="J27" s="248"/>
      <c r="K27" s="149"/>
      <c r="L27" s="149" t="s">
        <v>7</v>
      </c>
      <c r="M27" s="159">
        <f t="shared" si="0"/>
        <v>0</v>
      </c>
      <c r="N27" s="160"/>
      <c r="O27" s="103"/>
    </row>
    <row r="28" spans="2:15" s="102" customFormat="1" ht="12.75">
      <c r="B28" s="184"/>
      <c r="C28" s="184"/>
      <c r="D28" s="184"/>
      <c r="E28" s="184"/>
      <c r="F28" s="248"/>
      <c r="G28" s="248"/>
      <c r="H28" s="149"/>
      <c r="I28" s="248" t="s">
        <v>3</v>
      </c>
      <c r="J28" s="248"/>
      <c r="K28" s="149"/>
      <c r="L28" s="149" t="s">
        <v>7</v>
      </c>
      <c r="M28" s="159">
        <f t="shared" si="0"/>
        <v>0</v>
      </c>
      <c r="N28" s="160"/>
      <c r="O28" s="103"/>
    </row>
    <row r="29" spans="2:15" s="102" customFormat="1" ht="12.75">
      <c r="B29" s="184"/>
      <c r="C29" s="184"/>
      <c r="D29" s="184"/>
      <c r="E29" s="184"/>
      <c r="F29" s="248"/>
      <c r="G29" s="248"/>
      <c r="H29" s="149"/>
      <c r="I29" s="248" t="s">
        <v>3</v>
      </c>
      <c r="J29" s="248"/>
      <c r="K29" s="149"/>
      <c r="L29" s="149" t="s">
        <v>7</v>
      </c>
      <c r="M29" s="159">
        <f t="shared" si="0"/>
        <v>0</v>
      </c>
      <c r="N29" s="160"/>
      <c r="O29" s="103"/>
    </row>
    <row r="30" spans="2:15" s="102" customFormat="1" ht="12.75">
      <c r="B30" s="184"/>
      <c r="C30" s="184"/>
      <c r="D30" s="184"/>
      <c r="E30" s="184"/>
      <c r="F30" s="248"/>
      <c r="G30" s="248"/>
      <c r="H30" s="149"/>
      <c r="I30" s="248" t="s">
        <v>3</v>
      </c>
      <c r="J30" s="248"/>
      <c r="K30" s="149"/>
      <c r="L30" s="149" t="s">
        <v>7</v>
      </c>
      <c r="M30" s="159">
        <f t="shared" si="0"/>
        <v>0</v>
      </c>
      <c r="N30" s="160"/>
      <c r="O30" s="103"/>
    </row>
    <row r="31" spans="2:15" s="102" customFormat="1" ht="12.75">
      <c r="B31" s="184"/>
      <c r="C31" s="184"/>
      <c r="D31" s="184"/>
      <c r="E31" s="184"/>
      <c r="F31" s="248"/>
      <c r="G31" s="248"/>
      <c r="H31" s="149"/>
      <c r="I31" s="248" t="s">
        <v>3</v>
      </c>
      <c r="J31" s="248"/>
      <c r="K31" s="149"/>
      <c r="L31" s="149" t="s">
        <v>7</v>
      </c>
      <c r="M31" s="159">
        <f t="shared" si="0"/>
        <v>0</v>
      </c>
      <c r="N31" s="160"/>
      <c r="O31" s="103"/>
    </row>
    <row r="32" spans="2:15" s="102" customFormat="1" ht="12.75">
      <c r="B32" s="184"/>
      <c r="C32" s="184"/>
      <c r="D32" s="184"/>
      <c r="E32" s="184"/>
      <c r="F32" s="248"/>
      <c r="G32" s="248"/>
      <c r="H32" s="149"/>
      <c r="I32" s="248" t="s">
        <v>3</v>
      </c>
      <c r="J32" s="248"/>
      <c r="K32" s="149"/>
      <c r="L32" s="149" t="s">
        <v>7</v>
      </c>
      <c r="M32" s="159">
        <f t="shared" si="0"/>
        <v>0</v>
      </c>
      <c r="N32" s="160"/>
      <c r="O32" s="103"/>
    </row>
    <row r="33" spans="2:15" s="102" customFormat="1" ht="12.75">
      <c r="B33" s="184"/>
      <c r="C33" s="184"/>
      <c r="D33" s="184"/>
      <c r="E33" s="184"/>
      <c r="F33" s="248"/>
      <c r="G33" s="248"/>
      <c r="H33" s="149"/>
      <c r="I33" s="248" t="s">
        <v>3</v>
      </c>
      <c r="J33" s="248"/>
      <c r="K33" s="149"/>
      <c r="L33" s="149" t="s">
        <v>7</v>
      </c>
      <c r="M33" s="159">
        <f t="shared" si="0"/>
        <v>0</v>
      </c>
      <c r="N33" s="160"/>
      <c r="O33" s="103"/>
    </row>
    <row r="34" spans="2:15" s="102" customFormat="1" ht="12.75">
      <c r="B34" s="184"/>
      <c r="C34" s="184"/>
      <c r="D34" s="184"/>
      <c r="E34" s="184"/>
      <c r="F34" s="248"/>
      <c r="G34" s="248"/>
      <c r="H34" s="149"/>
      <c r="I34" s="248" t="s">
        <v>3</v>
      </c>
      <c r="J34" s="248"/>
      <c r="K34" s="149"/>
      <c r="L34" s="149" t="s">
        <v>7</v>
      </c>
      <c r="M34" s="159">
        <f t="shared" si="0"/>
        <v>0</v>
      </c>
      <c r="N34" s="160"/>
      <c r="O34" s="103"/>
    </row>
    <row r="35" spans="2:15" s="102" customFormat="1" ht="12.75">
      <c r="B35" s="184"/>
      <c r="C35" s="184"/>
      <c r="D35" s="184"/>
      <c r="E35" s="184"/>
      <c r="F35" s="248"/>
      <c r="G35" s="248"/>
      <c r="H35" s="149"/>
      <c r="I35" s="248" t="s">
        <v>3</v>
      </c>
      <c r="J35" s="248"/>
      <c r="K35" s="149"/>
      <c r="L35" s="149" t="s">
        <v>7</v>
      </c>
      <c r="M35" s="159">
        <f t="shared" si="0"/>
        <v>0</v>
      </c>
      <c r="N35" s="160"/>
      <c r="O35" s="103"/>
    </row>
    <row r="36" spans="2:15" s="102" customFormat="1" ht="12.75">
      <c r="B36" s="184"/>
      <c r="C36" s="184"/>
      <c r="D36" s="184"/>
      <c r="E36" s="184"/>
      <c r="F36" s="248"/>
      <c r="G36" s="248"/>
      <c r="H36" s="149"/>
      <c r="I36" s="248" t="s">
        <v>3</v>
      </c>
      <c r="J36" s="248"/>
      <c r="K36" s="149"/>
      <c r="L36" s="149" t="s">
        <v>7</v>
      </c>
      <c r="M36" s="159">
        <f t="shared" si="0"/>
        <v>0</v>
      </c>
      <c r="N36" s="160"/>
      <c r="O36" s="103"/>
    </row>
    <row r="37" spans="2:15" s="102" customFormat="1" ht="12.75">
      <c r="B37" s="184"/>
      <c r="C37" s="184"/>
      <c r="D37" s="184"/>
      <c r="E37" s="184"/>
      <c r="F37" s="248"/>
      <c r="G37" s="248"/>
      <c r="H37" s="149"/>
      <c r="I37" s="248" t="s">
        <v>3</v>
      </c>
      <c r="J37" s="248"/>
      <c r="K37" s="149"/>
      <c r="L37" s="149" t="s">
        <v>7</v>
      </c>
      <c r="M37" s="159">
        <f t="shared" si="0"/>
        <v>0</v>
      </c>
      <c r="N37" s="160"/>
      <c r="O37" s="103"/>
    </row>
    <row r="38" spans="2:15" s="102" customFormat="1" ht="12.75">
      <c r="B38" s="159" t="s">
        <v>63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93">
        <f>SUM(M19:N37)</f>
        <v>47504</v>
      </c>
      <c r="N38" s="194"/>
      <c r="O38" s="150"/>
    </row>
    <row r="40" spans="2:10" s="28" customFormat="1" ht="43.5" customHeight="1">
      <c r="B40" s="177" t="s">
        <v>66</v>
      </c>
      <c r="C40" s="177"/>
      <c r="D40" s="27" t="s">
        <v>32</v>
      </c>
      <c r="E40" s="177"/>
      <c r="F40" s="177"/>
      <c r="G40" s="177"/>
      <c r="H40" s="177"/>
      <c r="I40" s="27"/>
      <c r="J40" s="27"/>
    </row>
    <row r="41" spans="2:13" s="28" customFormat="1" ht="12.75">
      <c r="B41" s="29"/>
      <c r="C41" s="29"/>
      <c r="D41" s="29"/>
      <c r="E41" s="27"/>
      <c r="F41" s="27"/>
      <c r="G41" s="29"/>
      <c r="H41" s="29"/>
      <c r="I41" s="27"/>
      <c r="J41" s="27"/>
      <c r="K41" s="29"/>
      <c r="L41" s="29"/>
      <c r="M41" s="27" t="s">
        <v>33</v>
      </c>
    </row>
    <row r="42" spans="2:10" s="28" customFormat="1" ht="12.75">
      <c r="B42" s="29"/>
      <c r="C42" s="29"/>
      <c r="D42" s="29"/>
      <c r="E42" s="29"/>
      <c r="F42" s="29"/>
      <c r="G42" s="29"/>
      <c r="H42" s="29"/>
      <c r="I42" s="29"/>
      <c r="J42" s="29"/>
    </row>
    <row r="43" spans="2:10" s="28" customFormat="1" ht="12.75">
      <c r="B43" s="177" t="s">
        <v>65</v>
      </c>
      <c r="C43" s="177"/>
      <c r="D43" s="27" t="s">
        <v>32</v>
      </c>
      <c r="E43" s="177"/>
      <c r="F43" s="177"/>
      <c r="G43" s="177"/>
      <c r="H43" s="177"/>
      <c r="I43" s="27"/>
      <c r="J43" s="27"/>
    </row>
    <row r="44" spans="5:15" s="28" customFormat="1" ht="12.75">
      <c r="E44" s="27"/>
      <c r="F44" s="27"/>
      <c r="J44" s="27"/>
      <c r="K44" s="27"/>
      <c r="M44" s="27" t="s">
        <v>33</v>
      </c>
      <c r="O44" s="27"/>
    </row>
    <row r="45" s="28" customFormat="1" ht="12.75"/>
  </sheetData>
  <sheetProtection password="CC7B" sheet="1" objects="1" scenarios="1"/>
  <mergeCells count="97">
    <mergeCell ref="B43:C43"/>
    <mergeCell ref="E43:H43"/>
    <mergeCell ref="B38:L38"/>
    <mergeCell ref="M38:N38"/>
    <mergeCell ref="B40:C40"/>
    <mergeCell ref="E40:H40"/>
    <mergeCell ref="B37:E37"/>
    <mergeCell ref="F37:G37"/>
    <mergeCell ref="I37:J37"/>
    <mergeCell ref="M37:N37"/>
    <mergeCell ref="B36:E36"/>
    <mergeCell ref="F36:G36"/>
    <mergeCell ref="I36:J36"/>
    <mergeCell ref="M36:N36"/>
    <mergeCell ref="B35:E35"/>
    <mergeCell ref="F35:G35"/>
    <mergeCell ref="I35:J35"/>
    <mergeCell ref="M35:N35"/>
    <mergeCell ref="B34:E34"/>
    <mergeCell ref="F34:G34"/>
    <mergeCell ref="I34:J34"/>
    <mergeCell ref="M34:N34"/>
    <mergeCell ref="B33:E33"/>
    <mergeCell ref="F33:G33"/>
    <mergeCell ref="I33:J33"/>
    <mergeCell ref="M33:N33"/>
    <mergeCell ref="B32:E32"/>
    <mergeCell ref="F32:G32"/>
    <mergeCell ref="I32:J32"/>
    <mergeCell ref="M32:N32"/>
    <mergeCell ref="B31:E31"/>
    <mergeCell ref="F31:G31"/>
    <mergeCell ref="I31:J31"/>
    <mergeCell ref="M31:N31"/>
    <mergeCell ref="B30:E30"/>
    <mergeCell ref="F30:G30"/>
    <mergeCell ref="I30:J30"/>
    <mergeCell ref="M30:N30"/>
    <mergeCell ref="B29:E29"/>
    <mergeCell ref="F29:G29"/>
    <mergeCell ref="I29:J29"/>
    <mergeCell ref="M29:N29"/>
    <mergeCell ref="B28:E28"/>
    <mergeCell ref="F28:G28"/>
    <mergeCell ref="I28:J28"/>
    <mergeCell ref="M28:N28"/>
    <mergeCell ref="B27:E27"/>
    <mergeCell ref="F27:G27"/>
    <mergeCell ref="I27:J27"/>
    <mergeCell ref="M27:N27"/>
    <mergeCell ref="B26:E26"/>
    <mergeCell ref="F26:G26"/>
    <mergeCell ref="I26:J26"/>
    <mergeCell ref="M26:N26"/>
    <mergeCell ref="B25:E25"/>
    <mergeCell ref="F25:G25"/>
    <mergeCell ref="I25:J25"/>
    <mergeCell ref="M25:N25"/>
    <mergeCell ref="B24:E24"/>
    <mergeCell ref="F24:G24"/>
    <mergeCell ref="I24:J24"/>
    <mergeCell ref="M24:N24"/>
    <mergeCell ref="B23:E23"/>
    <mergeCell ref="F23:G23"/>
    <mergeCell ref="I23:J23"/>
    <mergeCell ref="M23:N23"/>
    <mergeCell ref="B22:E22"/>
    <mergeCell ref="F22:G22"/>
    <mergeCell ref="I22:J22"/>
    <mergeCell ref="M22:N22"/>
    <mergeCell ref="B21:E21"/>
    <mergeCell ref="F21:G21"/>
    <mergeCell ref="I21:J21"/>
    <mergeCell ref="M21:N21"/>
    <mergeCell ref="B20:E20"/>
    <mergeCell ref="F20:G20"/>
    <mergeCell ref="I20:J20"/>
    <mergeCell ref="M20:N20"/>
    <mergeCell ref="B18:E18"/>
    <mergeCell ref="I18:J18"/>
    <mergeCell ref="M18:N18"/>
    <mergeCell ref="B19:E19"/>
    <mergeCell ref="F19:G19"/>
    <mergeCell ref="I19:J19"/>
    <mergeCell ref="M19:N19"/>
    <mergeCell ref="B11:L11"/>
    <mergeCell ref="B8:L8"/>
    <mergeCell ref="B9:L9"/>
    <mergeCell ref="B10:L10"/>
    <mergeCell ref="B13:O13"/>
    <mergeCell ref="B14:O14"/>
    <mergeCell ref="B15:O15"/>
    <mergeCell ref="B17:N17"/>
    <mergeCell ref="B3:O3"/>
    <mergeCell ref="B4:O4"/>
    <mergeCell ref="B5:O5"/>
    <mergeCell ref="B1:O1"/>
  </mergeCells>
  <printOptions/>
  <pageMargins left="0.2" right="0.21" top="0.24" bottom="0.37" header="0.17" footer="0.28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9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2.75">
      <c r="B3" s="157" t="s">
        <v>46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>
      <c r="B4" s="158" t="s">
        <v>47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2.75">
      <c r="B5" s="158" t="s">
        <v>95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3.5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9</v>
      </c>
    </row>
    <row r="7" spans="2:15" ht="13.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10">
        <f>O8</f>
        <v>165825</v>
      </c>
    </row>
    <row r="8" spans="2:15" ht="12.75">
      <c r="B8" s="226" t="s">
        <v>96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12"/>
      <c r="N8" s="148">
        <v>14325</v>
      </c>
      <c r="O8" s="48">
        <f>N8+N11+N14+N17</f>
        <v>165825</v>
      </c>
    </row>
    <row r="9" spans="2:15" ht="12.75">
      <c r="B9" s="226" t="s">
        <v>0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"/>
    </row>
    <row r="10" spans="2:15" ht="12.75">
      <c r="B10" s="57"/>
      <c r="C10" s="12"/>
      <c r="D10" s="12"/>
      <c r="E10" s="12"/>
      <c r="F10" s="12"/>
      <c r="G10" s="12"/>
      <c r="H10" s="12"/>
      <c r="I10" s="13"/>
      <c r="J10" s="6" t="s">
        <v>3</v>
      </c>
      <c r="K10" s="16"/>
      <c r="L10" s="19" t="s">
        <v>4</v>
      </c>
      <c r="M10" s="6" t="s">
        <v>7</v>
      </c>
      <c r="N10" s="5">
        <f>ROUND(I10*K10,2)</f>
        <v>0</v>
      </c>
      <c r="O10" s="38"/>
    </row>
    <row r="11" spans="2:15" ht="12.75">
      <c r="B11" s="226" t="s">
        <v>109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12"/>
      <c r="N11" s="148">
        <v>151500</v>
      </c>
      <c r="O11" s="38"/>
    </row>
    <row r="12" spans="2:15" ht="12.75">
      <c r="B12" s="226" t="s">
        <v>0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38"/>
    </row>
    <row r="13" spans="2:15" ht="12.75">
      <c r="B13" s="57"/>
      <c r="C13" s="12"/>
      <c r="D13" s="12"/>
      <c r="E13" s="12"/>
      <c r="F13" s="12"/>
      <c r="G13" s="12"/>
      <c r="H13" s="12"/>
      <c r="I13" s="13"/>
      <c r="J13" s="6" t="s">
        <v>3</v>
      </c>
      <c r="K13" s="16"/>
      <c r="L13" s="19" t="s">
        <v>4</v>
      </c>
      <c r="M13" s="6" t="s">
        <v>7</v>
      </c>
      <c r="N13" s="5">
        <f>ROUND(I13*K13,2)</f>
        <v>0</v>
      </c>
      <c r="O13" s="38"/>
    </row>
    <row r="14" spans="2:15" ht="12.75"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12"/>
      <c r="N14" s="148"/>
      <c r="O14" s="38"/>
    </row>
    <row r="15" spans="2:15" ht="12.75">
      <c r="B15" s="226" t="s">
        <v>0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38"/>
    </row>
    <row r="16" spans="2:15" ht="12.75">
      <c r="B16" s="57"/>
      <c r="C16" s="12"/>
      <c r="D16" s="12"/>
      <c r="E16" s="12"/>
      <c r="F16" s="12"/>
      <c r="G16" s="12"/>
      <c r="H16" s="12"/>
      <c r="I16" s="13"/>
      <c r="J16" s="6" t="s">
        <v>3</v>
      </c>
      <c r="K16" s="16"/>
      <c r="L16" s="19" t="s">
        <v>4</v>
      </c>
      <c r="M16" s="6" t="s">
        <v>7</v>
      </c>
      <c r="N16" s="5">
        <f>ROUND(I16*K16,2)</f>
        <v>0</v>
      </c>
      <c r="O16" s="38"/>
    </row>
    <row r="17" spans="2:15" ht="12.75"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12"/>
      <c r="N17" s="148"/>
      <c r="O17" s="38"/>
    </row>
    <row r="18" spans="2:15" ht="12.75">
      <c r="B18" s="226" t="s">
        <v>0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38"/>
    </row>
    <row r="19" spans="2:15" ht="12.75">
      <c r="B19" s="57"/>
      <c r="C19" s="12"/>
      <c r="D19" s="12"/>
      <c r="E19" s="12"/>
      <c r="F19" s="12"/>
      <c r="G19" s="12"/>
      <c r="H19" s="12"/>
      <c r="I19" s="13"/>
      <c r="J19" s="6" t="s">
        <v>3</v>
      </c>
      <c r="K19" s="16"/>
      <c r="L19" s="19" t="s">
        <v>4</v>
      </c>
      <c r="M19" s="6" t="s">
        <v>7</v>
      </c>
      <c r="N19" s="5">
        <f>ROUND(I19*K19,2)</f>
        <v>0</v>
      </c>
      <c r="O19" s="38"/>
    </row>
    <row r="20" spans="2:15" ht="13.5" thickBot="1"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45"/>
      <c r="N20" s="45"/>
      <c r="O20" s="42"/>
    </row>
    <row r="21" spans="2:15" ht="39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"/>
      <c r="N21" s="6"/>
      <c r="O21" s="6"/>
    </row>
    <row r="23" spans="2:10" s="28" customFormat="1" ht="12.75">
      <c r="B23" s="177" t="s">
        <v>106</v>
      </c>
      <c r="C23" s="177"/>
      <c r="D23" s="27" t="s">
        <v>32</v>
      </c>
      <c r="E23" s="177"/>
      <c r="F23" s="177"/>
      <c r="G23" s="177"/>
      <c r="H23" s="177"/>
      <c r="I23" s="27"/>
      <c r="J23" s="27"/>
    </row>
    <row r="24" spans="2:10" s="28" customFormat="1" ht="12.75">
      <c r="B24" s="29"/>
      <c r="C24" s="29"/>
      <c r="D24" s="29"/>
      <c r="E24" s="27" t="s">
        <v>33</v>
      </c>
      <c r="F24" s="27"/>
      <c r="G24" s="29"/>
      <c r="H24" s="29"/>
      <c r="I24" s="29"/>
      <c r="J24" s="29"/>
    </row>
    <row r="25" spans="2:10" s="28" customFormat="1" ht="12.75">
      <c r="B25" s="29"/>
      <c r="C25" s="29"/>
      <c r="D25" s="29"/>
      <c r="E25" s="29"/>
      <c r="F25" s="29"/>
      <c r="G25" s="29"/>
      <c r="H25" s="29"/>
      <c r="I25" s="29"/>
      <c r="J25" s="29"/>
    </row>
    <row r="26" spans="2:10" s="28" customFormat="1" ht="12.75">
      <c r="B26" s="177" t="s">
        <v>107</v>
      </c>
      <c r="C26" s="177"/>
      <c r="D26" s="27" t="s">
        <v>32</v>
      </c>
      <c r="E26" s="177"/>
      <c r="F26" s="177"/>
      <c r="G26" s="177"/>
      <c r="H26" s="177"/>
      <c r="I26" s="27"/>
      <c r="J26" s="27"/>
    </row>
    <row r="27" spans="5:6" s="28" customFormat="1" ht="12.75">
      <c r="E27" s="27" t="s">
        <v>33</v>
      </c>
      <c r="F27" s="27"/>
    </row>
    <row r="28" s="28" customFormat="1" ht="12.75"/>
  </sheetData>
  <sheetProtection password="CC7B" sheet="1" objects="1" scenarios="1"/>
  <mergeCells count="17">
    <mergeCell ref="B23:C23"/>
    <mergeCell ref="E23:H23"/>
    <mergeCell ref="B1:O1"/>
    <mergeCell ref="B3:O3"/>
    <mergeCell ref="B4:O4"/>
    <mergeCell ref="B5:O5"/>
    <mergeCell ref="B9:N9"/>
    <mergeCell ref="B26:C26"/>
    <mergeCell ref="E26:H26"/>
    <mergeCell ref="B8:L8"/>
    <mergeCell ref="B11:L11"/>
    <mergeCell ref="B12:N12"/>
    <mergeCell ref="B15:N15"/>
    <mergeCell ref="B17:L17"/>
    <mergeCell ref="B18:N18"/>
    <mergeCell ref="B14:L14"/>
    <mergeCell ref="B20:L20"/>
  </mergeCells>
  <printOptions/>
  <pageMargins left="0.1968503937007874" right="0.1968503937007874" top="0.2362204724409449" bottom="0.35433070866141736" header="0.15748031496062992" footer="0.275590551181102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9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2.75">
      <c r="B3" s="157" t="s">
        <v>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>
      <c r="B4" s="158" t="s">
        <v>101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2.75">
      <c r="B5" s="158" t="s">
        <v>100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3.5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9</v>
      </c>
    </row>
    <row r="7" spans="2:15" ht="13.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10">
        <f>O8</f>
        <v>30348</v>
      </c>
    </row>
    <row r="8" spans="2:15" ht="12.75">
      <c r="B8" s="226" t="s">
        <v>102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12"/>
      <c r="N8" s="148">
        <v>30348</v>
      </c>
      <c r="O8" s="48">
        <f>N8</f>
        <v>30348</v>
      </c>
    </row>
    <row r="9" spans="2:15" ht="12.75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"/>
    </row>
    <row r="10" spans="2:15" ht="12.75">
      <c r="B10" s="57"/>
      <c r="C10" s="12"/>
      <c r="D10" s="12"/>
      <c r="E10" s="12"/>
      <c r="F10" s="12"/>
      <c r="G10" s="12"/>
      <c r="H10" s="12"/>
      <c r="I10" s="12"/>
      <c r="J10" s="8"/>
      <c r="K10" s="12"/>
      <c r="L10" s="12"/>
      <c r="M10" s="8"/>
      <c r="N10" s="4">
        <f>ROUND(I10*K10,2)</f>
        <v>0</v>
      </c>
      <c r="O10" s="38"/>
    </row>
    <row r="11" spans="2:15" ht="13.5" thickBo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45"/>
      <c r="N11" s="45"/>
      <c r="O11" s="42"/>
    </row>
    <row r="12" spans="2:15" ht="39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6"/>
      <c r="O12" s="6"/>
    </row>
    <row r="14" spans="2:10" s="28" customFormat="1" ht="12.75">
      <c r="B14" s="177" t="s">
        <v>106</v>
      </c>
      <c r="C14" s="177"/>
      <c r="D14" s="27" t="s">
        <v>32</v>
      </c>
      <c r="E14" s="177"/>
      <c r="F14" s="177"/>
      <c r="G14" s="177"/>
      <c r="H14" s="177"/>
      <c r="I14" s="27"/>
      <c r="J14" s="27"/>
    </row>
    <row r="15" spans="2:10" s="28" customFormat="1" ht="12.75">
      <c r="B15" s="29"/>
      <c r="C15" s="29"/>
      <c r="D15" s="29"/>
      <c r="E15" s="27" t="s">
        <v>33</v>
      </c>
      <c r="F15" s="27"/>
      <c r="G15" s="29"/>
      <c r="H15" s="29"/>
      <c r="I15" s="29"/>
      <c r="J15" s="29"/>
    </row>
    <row r="16" spans="2:10" s="28" customFormat="1" ht="12.75">
      <c r="B16" s="29"/>
      <c r="C16" s="29"/>
      <c r="D16" s="29"/>
      <c r="E16" s="29"/>
      <c r="F16" s="29"/>
      <c r="G16" s="29"/>
      <c r="H16" s="29"/>
      <c r="I16" s="29"/>
      <c r="J16" s="29"/>
    </row>
    <row r="17" spans="2:10" s="28" customFormat="1" ht="12.75">
      <c r="B17" s="177" t="s">
        <v>107</v>
      </c>
      <c r="C17" s="177"/>
      <c r="D17" s="27" t="s">
        <v>32</v>
      </c>
      <c r="E17" s="177"/>
      <c r="F17" s="177"/>
      <c r="G17" s="177"/>
      <c r="H17" s="177"/>
      <c r="I17" s="27"/>
      <c r="J17" s="27"/>
    </row>
    <row r="18" spans="5:6" s="28" customFormat="1" ht="12.75">
      <c r="E18" s="27" t="s">
        <v>33</v>
      </c>
      <c r="F18" s="27"/>
    </row>
    <row r="19" s="28" customFormat="1" ht="12.75"/>
  </sheetData>
  <sheetProtection password="CC7B" sheet="1" objects="1" scenarios="1"/>
  <mergeCells count="11">
    <mergeCell ref="B1:O1"/>
    <mergeCell ref="B8:L8"/>
    <mergeCell ref="B11:L11"/>
    <mergeCell ref="B9:N9"/>
    <mergeCell ref="B3:O3"/>
    <mergeCell ref="B4:O4"/>
    <mergeCell ref="B5:O5"/>
    <mergeCell ref="B17:C17"/>
    <mergeCell ref="E17:H17"/>
    <mergeCell ref="B14:C14"/>
    <mergeCell ref="E14:H14"/>
  </mergeCells>
  <printOptions/>
  <pageMargins left="0.2" right="0.21" top="0.24" bottom="0.37" header="0.17" footer="0.28"/>
  <pageSetup horizontalDpi="600" verticalDpi="600" orientation="portrait" paperSize="9" scale="92" r:id="rId1"/>
  <rowBreaks count="1" manualBreakCount="1">
    <brk id="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14" sqref="B14:C14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5.003906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4" max="14" width="2.00390625" style="0" customWidth="1"/>
    <col min="15" max="15" width="13.125" style="0" customWidth="1"/>
  </cols>
  <sheetData>
    <row r="1" spans="2:15" ht="24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.75">
      <c r="A2" s="1"/>
      <c r="B2" s="157" t="s">
        <v>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2.75">
      <c r="A3" s="1"/>
      <c r="B3" s="158" t="s">
        <v>53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>
      <c r="A4" s="1"/>
      <c r="B4" s="158" t="s">
        <v>93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3.5" thickBot="1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 t="s">
        <v>9</v>
      </c>
    </row>
    <row r="6" spans="1:15" ht="13.5" thickBot="1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47">
        <f>ROUND(L12,0)</f>
        <v>6406</v>
      </c>
    </row>
    <row r="7" spans="1:15" ht="32.25" customHeight="1">
      <c r="A7" s="1"/>
      <c r="B7" s="249"/>
      <c r="C7" s="250"/>
      <c r="D7" s="250"/>
      <c r="E7" s="261" t="s">
        <v>56</v>
      </c>
      <c r="F7" s="262"/>
      <c r="G7" s="266" t="s">
        <v>57</v>
      </c>
      <c r="H7" s="266"/>
      <c r="I7" s="266"/>
      <c r="J7" s="266"/>
      <c r="K7" s="85" t="s">
        <v>58</v>
      </c>
      <c r="L7" s="261" t="s">
        <v>59</v>
      </c>
      <c r="M7" s="250"/>
      <c r="N7" s="262"/>
      <c r="O7" s="86"/>
    </row>
    <row r="8" spans="1:15" ht="12.75">
      <c r="A8" s="1"/>
      <c r="B8" s="252" t="s">
        <v>79</v>
      </c>
      <c r="C8" s="253"/>
      <c r="D8" s="254"/>
      <c r="E8" s="255">
        <v>1</v>
      </c>
      <c r="F8" s="256"/>
      <c r="G8" s="257">
        <v>25.83</v>
      </c>
      <c r="H8" s="257"/>
      <c r="I8" s="257"/>
      <c r="J8" s="257"/>
      <c r="K8" s="71">
        <v>248</v>
      </c>
      <c r="L8" s="258">
        <f>E8*G8*K8</f>
        <v>6405.839999999999</v>
      </c>
      <c r="M8" s="259"/>
      <c r="N8" s="260"/>
      <c r="O8" s="87"/>
    </row>
    <row r="9" spans="1:15" ht="12.75">
      <c r="A9" s="1"/>
      <c r="B9" s="252" t="s">
        <v>79</v>
      </c>
      <c r="C9" s="253"/>
      <c r="D9" s="254"/>
      <c r="E9" s="255"/>
      <c r="F9" s="256"/>
      <c r="G9" s="257">
        <v>25.83</v>
      </c>
      <c r="H9" s="257"/>
      <c r="I9" s="257"/>
      <c r="J9" s="257"/>
      <c r="K9" s="146"/>
      <c r="L9" s="258">
        <f>E9*G9*K9</f>
        <v>0</v>
      </c>
      <c r="M9" s="259"/>
      <c r="N9" s="260"/>
      <c r="O9" s="87"/>
    </row>
    <row r="10" spans="1:15" ht="12.75">
      <c r="A10" s="1"/>
      <c r="B10" s="252"/>
      <c r="C10" s="253"/>
      <c r="D10" s="254"/>
      <c r="E10" s="267"/>
      <c r="F10" s="268"/>
      <c r="G10" s="257"/>
      <c r="H10" s="257"/>
      <c r="I10" s="257"/>
      <c r="J10" s="257"/>
      <c r="K10" s="71"/>
      <c r="L10" s="258">
        <f>E10*G10*K10</f>
        <v>0</v>
      </c>
      <c r="M10" s="259"/>
      <c r="N10" s="260"/>
      <c r="O10" s="87"/>
    </row>
    <row r="11" spans="1:15" ht="12.75">
      <c r="A11" s="1"/>
      <c r="B11" s="252"/>
      <c r="C11" s="253"/>
      <c r="D11" s="254"/>
      <c r="E11" s="267"/>
      <c r="F11" s="268"/>
      <c r="G11" s="251"/>
      <c r="H11" s="251"/>
      <c r="I11" s="251"/>
      <c r="J11" s="251"/>
      <c r="K11" s="71"/>
      <c r="L11" s="258">
        <f>E11*G11*K11</f>
        <v>0</v>
      </c>
      <c r="M11" s="259"/>
      <c r="N11" s="260"/>
      <c r="O11" s="87"/>
    </row>
    <row r="12" spans="1:15" ht="13.5" thickBot="1">
      <c r="A12" s="1"/>
      <c r="B12" s="220"/>
      <c r="C12" s="211"/>
      <c r="D12" s="211"/>
      <c r="E12" s="211"/>
      <c r="F12" s="211"/>
      <c r="G12" s="211"/>
      <c r="H12" s="211"/>
      <c r="I12" s="211"/>
      <c r="J12" s="211"/>
      <c r="K12" s="263"/>
      <c r="L12" s="264">
        <f>SUM(L8:N11)</f>
        <v>6405.839999999999</v>
      </c>
      <c r="M12" s="212"/>
      <c r="N12" s="265"/>
      <c r="O12" s="88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" customFormat="1" ht="48.75" customHeight="1">
      <c r="A14" s="28"/>
      <c r="B14" s="177" t="s">
        <v>108</v>
      </c>
      <c r="C14" s="177"/>
      <c r="D14" s="27" t="s">
        <v>32</v>
      </c>
      <c r="E14" s="177"/>
      <c r="F14" s="177"/>
      <c r="G14" s="177"/>
      <c r="H14" s="177"/>
      <c r="I14" s="27"/>
      <c r="J14" s="27"/>
      <c r="K14" s="28"/>
      <c r="L14" s="28"/>
      <c r="M14" s="28"/>
      <c r="N14" s="28"/>
      <c r="O14" s="28"/>
    </row>
    <row r="15" spans="1:15" s="1" customFormat="1" ht="12.75">
      <c r="A15" s="28"/>
      <c r="B15" s="29"/>
      <c r="C15" s="29"/>
      <c r="D15" s="29"/>
      <c r="E15" s="27" t="s">
        <v>33</v>
      </c>
      <c r="F15" s="27"/>
      <c r="G15" s="29"/>
      <c r="H15" s="29"/>
      <c r="I15" s="29"/>
      <c r="J15" s="29"/>
      <c r="K15" s="28"/>
      <c r="L15" s="28"/>
      <c r="M15" s="28"/>
      <c r="N15" s="28"/>
      <c r="O15" s="28"/>
    </row>
    <row r="16" spans="1:15" s="1" customFormat="1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28"/>
      <c r="N16" s="28"/>
      <c r="O16" s="28"/>
    </row>
    <row r="17" spans="1:15" s="1" customFormat="1" ht="12.75">
      <c r="A17" s="28"/>
      <c r="B17" s="177" t="s">
        <v>65</v>
      </c>
      <c r="C17" s="177"/>
      <c r="D17" s="27" t="s">
        <v>32</v>
      </c>
      <c r="E17" s="177"/>
      <c r="F17" s="177"/>
      <c r="G17" s="177"/>
      <c r="H17" s="177"/>
      <c r="I17" s="27"/>
      <c r="J17" s="27"/>
      <c r="K17" s="28"/>
      <c r="L17" s="28"/>
      <c r="M17" s="28"/>
      <c r="N17" s="28"/>
      <c r="O17" s="28"/>
    </row>
    <row r="18" spans="1:15" s="1" customFormat="1" ht="12.75">
      <c r="A18" s="28"/>
      <c r="B18" s="28"/>
      <c r="C18" s="28"/>
      <c r="D18" s="28"/>
      <c r="E18" s="27" t="s">
        <v>33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="1" customFormat="1" ht="12.75"/>
    <row r="21" s="1" customFormat="1" ht="12.75"/>
    <row r="22" s="1" customFormat="1" ht="12.75"/>
  </sheetData>
  <sheetProtection password="CC7B" sheet="1" objects="1" scenarios="1"/>
  <mergeCells count="30">
    <mergeCell ref="G7:J7"/>
    <mergeCell ref="B17:C17"/>
    <mergeCell ref="E17:H17"/>
    <mergeCell ref="E10:F10"/>
    <mergeCell ref="G10:J10"/>
    <mergeCell ref="E11:F11"/>
    <mergeCell ref="B14:C14"/>
    <mergeCell ref="E14:H14"/>
    <mergeCell ref="B8:D8"/>
    <mergeCell ref="B9:D9"/>
    <mergeCell ref="B1:O1"/>
    <mergeCell ref="B12:K12"/>
    <mergeCell ref="L12:N12"/>
    <mergeCell ref="L10:N10"/>
    <mergeCell ref="L11:N11"/>
    <mergeCell ref="E8:F8"/>
    <mergeCell ref="B2:O2"/>
    <mergeCell ref="L7:N7"/>
    <mergeCell ref="G8:J8"/>
    <mergeCell ref="L8:N8"/>
    <mergeCell ref="B3:O3"/>
    <mergeCell ref="B4:O4"/>
    <mergeCell ref="B7:D7"/>
    <mergeCell ref="G11:J11"/>
    <mergeCell ref="B10:D10"/>
    <mergeCell ref="B11:D11"/>
    <mergeCell ref="E9:F9"/>
    <mergeCell ref="G9:J9"/>
    <mergeCell ref="L9:N9"/>
    <mergeCell ref="E7:F7"/>
  </mergeCells>
  <printOptions/>
  <pageMargins left="0.3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00"/>
  <sheetViews>
    <sheetView workbookViewId="0" topLeftCell="C97">
      <selection activeCell="N69" sqref="N69"/>
    </sheetView>
  </sheetViews>
  <sheetFormatPr defaultColWidth="9.00390625" defaultRowHeight="12.75"/>
  <cols>
    <col min="1" max="1" width="6.125" style="1" customWidth="1"/>
    <col min="2" max="2" width="13.625" style="1" customWidth="1"/>
    <col min="3" max="3" width="12.625" style="1" customWidth="1"/>
    <col min="4" max="4" width="7.7539062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15.75" customHeight="1">
      <c r="B2" s="157" t="s">
        <v>36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5.75" customHeight="1">
      <c r="B3" s="158" t="s">
        <v>38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2:15" ht="15.75" customHeight="1">
      <c r="B4" s="158" t="s">
        <v>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5.75" customHeight="1" thickBo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 t="s">
        <v>9</v>
      </c>
    </row>
    <row r="6" spans="2:15" ht="17.25" customHeight="1" thickBot="1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11">
        <f>ROUND(M7+M8+M9,0)</f>
        <v>2868175</v>
      </c>
    </row>
    <row r="7" spans="2:15" ht="12.75">
      <c r="B7" s="54"/>
      <c r="C7" s="119"/>
      <c r="D7" s="276">
        <v>230283</v>
      </c>
      <c r="E7" s="276"/>
      <c r="F7" s="276"/>
      <c r="G7" s="55" t="s">
        <v>3</v>
      </c>
      <c r="H7" s="121">
        <v>5</v>
      </c>
      <c r="I7" s="55" t="s">
        <v>4</v>
      </c>
      <c r="J7" s="55" t="s">
        <v>7</v>
      </c>
      <c r="K7" s="119"/>
      <c r="L7" s="119"/>
      <c r="M7" s="285">
        <f>ROUND(D7*H7,2)</f>
        <v>1151415</v>
      </c>
      <c r="N7" s="286"/>
      <c r="O7" s="46"/>
    </row>
    <row r="8" spans="2:15" ht="12.75">
      <c r="B8" s="43"/>
      <c r="C8" s="12"/>
      <c r="D8" s="275">
        <v>230283</v>
      </c>
      <c r="E8" s="275"/>
      <c r="F8" s="275"/>
      <c r="G8" s="8" t="s">
        <v>3</v>
      </c>
      <c r="H8" s="122">
        <v>7</v>
      </c>
      <c r="I8" s="8" t="s">
        <v>4</v>
      </c>
      <c r="J8" s="8" t="s">
        <v>3</v>
      </c>
      <c r="K8" s="113">
        <v>1.065</v>
      </c>
      <c r="L8" s="116" t="s">
        <v>7</v>
      </c>
      <c r="M8" s="287">
        <f>ROUND(D8*H8*K8,2)</f>
        <v>1716759.77</v>
      </c>
      <c r="N8" s="288"/>
      <c r="O8" s="38"/>
    </row>
    <row r="9" spans="2:15" ht="12.75">
      <c r="B9" s="120"/>
      <c r="C9" s="7"/>
      <c r="D9" s="277"/>
      <c r="E9" s="277"/>
      <c r="F9" s="277"/>
      <c r="G9" s="7" t="s">
        <v>3</v>
      </c>
      <c r="H9" s="123"/>
      <c r="I9" s="7" t="s">
        <v>4</v>
      </c>
      <c r="J9" s="7" t="s">
        <v>7</v>
      </c>
      <c r="K9" s="112"/>
      <c r="L9" s="117"/>
      <c r="M9" s="289">
        <f>ROUND(D9*H9,2)</f>
        <v>0</v>
      </c>
      <c r="N9" s="290"/>
      <c r="O9" s="38"/>
    </row>
    <row r="10" spans="2:15" ht="13.5" thickBot="1">
      <c r="B10" s="40"/>
      <c r="C10" s="41"/>
      <c r="D10" s="211"/>
      <c r="E10" s="211"/>
      <c r="F10" s="211"/>
      <c r="G10" s="41"/>
      <c r="H10" s="41"/>
      <c r="I10" s="41"/>
      <c r="J10" s="41"/>
      <c r="K10" s="114"/>
      <c r="L10" s="114"/>
      <c r="M10" s="291">
        <f>SUM(M7:N9)</f>
        <v>2868174.77</v>
      </c>
      <c r="N10" s="265"/>
      <c r="O10" s="42"/>
    </row>
    <row r="11" spans="2:15" ht="39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.75">
      <c r="B12" s="157" t="s">
        <v>37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2:15" ht="12.75">
      <c r="B13" s="158" t="s">
        <v>39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2:15" ht="12.75">
      <c r="B14" s="158" t="s">
        <v>54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 t="s">
        <v>9</v>
      </c>
    </row>
    <row r="16" spans="2:15" ht="13.5" thickBot="1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91">
        <f>N17+N18+N19+N20</f>
        <v>19200</v>
      </c>
    </row>
    <row r="17" spans="2:15" ht="12.75">
      <c r="B17" s="64"/>
      <c r="C17" s="61"/>
      <c r="D17" s="124">
        <v>16</v>
      </c>
      <c r="E17" s="61"/>
      <c r="F17" s="61" t="s">
        <v>8</v>
      </c>
      <c r="G17" s="62" t="s">
        <v>3</v>
      </c>
      <c r="H17" s="61">
        <v>100</v>
      </c>
      <c r="I17" s="61" t="s">
        <v>9</v>
      </c>
      <c r="J17" s="61" t="s">
        <v>3</v>
      </c>
      <c r="K17" s="124">
        <v>12</v>
      </c>
      <c r="L17" s="61" t="s">
        <v>4</v>
      </c>
      <c r="M17" s="61" t="s">
        <v>7</v>
      </c>
      <c r="N17" s="60">
        <f>D17*H17*K17</f>
        <v>19200</v>
      </c>
      <c r="O17" s="46"/>
    </row>
    <row r="18" spans="2:15" ht="12.75">
      <c r="B18" s="37"/>
      <c r="C18" s="6"/>
      <c r="D18" s="125"/>
      <c r="E18" s="6"/>
      <c r="F18" s="6" t="s">
        <v>8</v>
      </c>
      <c r="G18" s="9" t="s">
        <v>3</v>
      </c>
      <c r="H18" s="6">
        <v>100</v>
      </c>
      <c r="I18" s="6" t="s">
        <v>9</v>
      </c>
      <c r="J18" s="6" t="s">
        <v>3</v>
      </c>
      <c r="K18" s="125"/>
      <c r="L18" s="6" t="s">
        <v>4</v>
      </c>
      <c r="M18" s="6" t="s">
        <v>7</v>
      </c>
      <c r="N18" s="5">
        <f>D18*H18*K18</f>
        <v>0</v>
      </c>
      <c r="O18" s="38"/>
    </row>
    <row r="19" spans="2:15" ht="12.75">
      <c r="B19" s="4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"/>
      <c r="O19" s="38"/>
    </row>
    <row r="20" spans="2:15" ht="13.5" thickBo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2"/>
    </row>
    <row r="21" spans="2:15" ht="38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2.75">
      <c r="B22" s="157" t="s">
        <v>40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2:15" ht="12.75">
      <c r="B23" s="158" t="s">
        <v>41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2:15" ht="12.75">
      <c r="B24" s="158" t="s">
        <v>54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2:15" ht="13.5" thickBo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 t="s">
        <v>9</v>
      </c>
    </row>
    <row r="26" spans="2:15" ht="13.5" thickBot="1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26">
        <v>980916</v>
      </c>
    </row>
    <row r="27" spans="2:15" ht="12.75">
      <c r="B27" s="64"/>
      <c r="C27" s="213">
        <v>0.342</v>
      </c>
      <c r="D27" s="213"/>
      <c r="E27" s="80" t="s">
        <v>21</v>
      </c>
      <c r="F27" s="214">
        <f>O26</f>
        <v>980916</v>
      </c>
      <c r="G27" s="214"/>
      <c r="H27" s="214"/>
      <c r="I27" s="214"/>
      <c r="J27" s="214"/>
      <c r="K27" s="214"/>
      <c r="L27" s="214"/>
      <c r="M27" s="214"/>
      <c r="N27" s="215"/>
      <c r="O27" s="46"/>
    </row>
    <row r="28" spans="2:15" ht="12.75">
      <c r="B28" s="3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8"/>
    </row>
    <row r="29" spans="2:15" ht="12.75"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8"/>
    </row>
    <row r="30" spans="2:15" ht="13.5" thickBo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2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157" t="s">
        <v>42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2:15" ht="12.75">
      <c r="B34" s="158" t="s">
        <v>43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</row>
    <row r="35" spans="2:15" ht="12.75">
      <c r="B35" s="158" t="s">
        <v>54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</row>
    <row r="36" spans="2:15" ht="15" customHeight="1" thickBo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 t="s">
        <v>9</v>
      </c>
    </row>
    <row r="37" spans="2:15" ht="15" customHeight="1" thickBo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10">
        <f>N44</f>
        <v>9035</v>
      </c>
    </row>
    <row r="38" spans="2:15" ht="12.75">
      <c r="B38" s="216" t="s">
        <v>0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46"/>
    </row>
    <row r="39" spans="2:15" ht="12.75">
      <c r="B39" s="43"/>
      <c r="C39" s="8"/>
      <c r="D39" s="275">
        <v>1</v>
      </c>
      <c r="E39" s="275"/>
      <c r="F39" s="8" t="s">
        <v>1</v>
      </c>
      <c r="G39" s="3" t="s">
        <v>3</v>
      </c>
      <c r="H39" s="275">
        <v>330.4</v>
      </c>
      <c r="I39" s="275"/>
      <c r="J39" s="8" t="s">
        <v>3</v>
      </c>
      <c r="K39" s="122">
        <v>12</v>
      </c>
      <c r="L39" s="8" t="s">
        <v>4</v>
      </c>
      <c r="M39" s="8" t="s">
        <v>7</v>
      </c>
      <c r="N39" s="4">
        <f>ROUND(D39*H39*K39,2)</f>
        <v>3964.8</v>
      </c>
      <c r="O39" s="38"/>
    </row>
    <row r="40" spans="2:15" ht="12.75">
      <c r="B40" s="37"/>
      <c r="C40" s="6"/>
      <c r="D40" s="275"/>
      <c r="E40" s="275"/>
      <c r="F40" s="6" t="s">
        <v>2</v>
      </c>
      <c r="G40" s="9" t="s">
        <v>3</v>
      </c>
      <c r="H40" s="275"/>
      <c r="I40" s="275"/>
      <c r="J40" s="6" t="s">
        <v>3</v>
      </c>
      <c r="K40" s="125"/>
      <c r="L40" s="6" t="s">
        <v>4</v>
      </c>
      <c r="M40" s="6" t="s">
        <v>7</v>
      </c>
      <c r="N40" s="4">
        <f>ROUND(D40*H40*K40,2)</f>
        <v>0</v>
      </c>
      <c r="O40" s="38"/>
    </row>
    <row r="41" spans="2:15" ht="12.75">
      <c r="B41" s="43"/>
      <c r="C41" s="8"/>
      <c r="D41" s="275"/>
      <c r="E41" s="275"/>
      <c r="F41" s="8" t="s">
        <v>1</v>
      </c>
      <c r="G41" s="3" t="s">
        <v>3</v>
      </c>
      <c r="H41" s="275"/>
      <c r="I41" s="275"/>
      <c r="J41" s="8" t="s">
        <v>3</v>
      </c>
      <c r="K41" s="122"/>
      <c r="L41" s="8" t="s">
        <v>4</v>
      </c>
      <c r="M41" s="8" t="s">
        <v>7</v>
      </c>
      <c r="N41" s="4">
        <f>ROUND(D41*H41*K41,2)</f>
        <v>0</v>
      </c>
      <c r="O41" s="38"/>
    </row>
    <row r="42" spans="2:15" ht="12.75">
      <c r="B42" s="43"/>
      <c r="C42" s="8"/>
      <c r="D42" s="275"/>
      <c r="E42" s="275"/>
      <c r="F42" s="8" t="s">
        <v>2</v>
      </c>
      <c r="G42" s="3" t="s">
        <v>3</v>
      </c>
      <c r="H42" s="275"/>
      <c r="I42" s="275"/>
      <c r="J42" s="8" t="s">
        <v>3</v>
      </c>
      <c r="K42" s="122"/>
      <c r="L42" s="8" t="s">
        <v>4</v>
      </c>
      <c r="M42" s="8" t="s">
        <v>7</v>
      </c>
      <c r="N42" s="4">
        <f>ROUND(D42*H42*K42,2)</f>
        <v>0</v>
      </c>
      <c r="O42" s="38"/>
    </row>
    <row r="43" spans="2:15" ht="12.75">
      <c r="B43" s="37"/>
      <c r="C43" s="6"/>
      <c r="D43" s="233"/>
      <c r="E43" s="233"/>
      <c r="F43" s="6" t="s">
        <v>84</v>
      </c>
      <c r="G43" s="9"/>
      <c r="H43" s="233"/>
      <c r="I43" s="233"/>
      <c r="J43" s="6"/>
      <c r="K43" s="6"/>
      <c r="L43" s="6"/>
      <c r="M43" s="6"/>
      <c r="N43" s="127">
        <v>4518.77</v>
      </c>
      <c r="O43" s="38"/>
    </row>
    <row r="44" spans="2:15" ht="13.5" thickBot="1">
      <c r="B44" s="220" t="s">
        <v>85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41"/>
      <c r="N44" s="128">
        <f>ROUND((N39+N40+N41+N42+N43)*1.065,2)</f>
        <v>9035</v>
      </c>
      <c r="O44" s="42"/>
    </row>
    <row r="45" spans="2:15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6"/>
      <c r="N45" s="6"/>
      <c r="O45" s="6"/>
    </row>
    <row r="46" spans="2:15" ht="24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6"/>
      <c r="N46" s="6"/>
      <c r="O46" s="6"/>
    </row>
    <row r="47" spans="2:15" ht="12.75">
      <c r="B47" s="157" t="s">
        <v>44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2:15" ht="12.75">
      <c r="B48" s="158" t="s">
        <v>45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2:15" ht="12.75">
      <c r="B49" s="158" t="s">
        <v>54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2:15" ht="13.5" thickBo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 t="s">
        <v>9</v>
      </c>
    </row>
    <row r="51" spans="2:15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63">
        <f>O53+O62+O68+O77</f>
        <v>438202.99000000005</v>
      </c>
    </row>
    <row r="52" spans="2:15" ht="12.75">
      <c r="B52" s="216" t="s">
        <v>5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36"/>
    </row>
    <row r="53" spans="2:15" ht="12.75">
      <c r="B53" s="221" t="s">
        <v>125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48">
        <f>N56+N57+N60</f>
        <v>140929.63</v>
      </c>
    </row>
    <row r="54" spans="2:15" ht="12.75">
      <c r="B54" s="39"/>
      <c r="C54" s="21"/>
      <c r="D54" s="21"/>
      <c r="E54" s="21"/>
      <c r="F54" s="10"/>
      <c r="G54" s="275">
        <v>1004.18</v>
      </c>
      <c r="H54" s="275"/>
      <c r="I54" s="10" t="s">
        <v>9</v>
      </c>
      <c r="J54" s="10" t="s">
        <v>3</v>
      </c>
      <c r="K54" s="129">
        <v>123</v>
      </c>
      <c r="L54" s="10" t="s">
        <v>6</v>
      </c>
      <c r="M54" s="10" t="s">
        <v>7</v>
      </c>
      <c r="N54" s="30">
        <f>ROUND(G54*K54,2)</f>
        <v>123514.14</v>
      </c>
      <c r="O54" s="49"/>
    </row>
    <row r="55" spans="2:15" ht="12.75">
      <c r="B55" s="43"/>
      <c r="C55" s="12"/>
      <c r="D55" s="12"/>
      <c r="E55" s="12"/>
      <c r="F55" s="8"/>
      <c r="G55" s="275"/>
      <c r="H55" s="275"/>
      <c r="I55" s="10"/>
      <c r="J55" s="8"/>
      <c r="K55" s="129"/>
      <c r="L55" s="8"/>
      <c r="M55" s="8" t="s">
        <v>7</v>
      </c>
      <c r="N55" s="30">
        <f>ROUND(G55*K55,2)</f>
        <v>0</v>
      </c>
      <c r="O55" s="49"/>
    </row>
    <row r="56" spans="2:15" ht="12.75">
      <c r="B56" s="223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130"/>
      <c r="O56" s="49"/>
    </row>
    <row r="57" spans="2:15" ht="12.75">
      <c r="B57" s="223" t="s">
        <v>124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118">
        <f>ROUND((N54+N55)*1.141,2)</f>
        <v>140929.63</v>
      </c>
      <c r="O57" s="49"/>
    </row>
    <row r="58" spans="2:15" ht="12.75">
      <c r="B58" s="37"/>
      <c r="C58" s="6"/>
      <c r="D58" s="6"/>
      <c r="E58" s="6"/>
      <c r="F58" s="6"/>
      <c r="G58" s="275"/>
      <c r="H58" s="275"/>
      <c r="I58" s="10" t="s">
        <v>9</v>
      </c>
      <c r="J58" s="10" t="s">
        <v>3</v>
      </c>
      <c r="K58" s="131"/>
      <c r="L58" s="10"/>
      <c r="M58" s="10" t="s">
        <v>7</v>
      </c>
      <c r="N58" s="4">
        <f>ROUND(G58*K58,2)</f>
        <v>0</v>
      </c>
      <c r="O58" s="50"/>
    </row>
    <row r="59" spans="2:15" ht="12.75">
      <c r="B59" s="43"/>
      <c r="C59" s="8"/>
      <c r="D59" s="8"/>
      <c r="E59" s="8"/>
      <c r="F59" s="8"/>
      <c r="G59" s="275"/>
      <c r="H59" s="275"/>
      <c r="I59" s="8" t="s">
        <v>9</v>
      </c>
      <c r="J59" s="8" t="s">
        <v>3</v>
      </c>
      <c r="K59" s="122"/>
      <c r="L59" s="8"/>
      <c r="M59" s="8" t="s">
        <v>7</v>
      </c>
      <c r="N59" s="4">
        <f>ROUND(G59*K59,2)</f>
        <v>0</v>
      </c>
      <c r="O59" s="50"/>
    </row>
    <row r="60" spans="2:15" ht="12.75">
      <c r="B60" s="223" t="s">
        <v>124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5">
        <f>ROUND((N58+N59)*1.141,2)</f>
        <v>0</v>
      </c>
      <c r="O60" s="50"/>
    </row>
    <row r="61" spans="2:15" ht="12.75">
      <c r="B61" s="226" t="s">
        <v>10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84"/>
      <c r="O61" s="50"/>
    </row>
    <row r="62" spans="2:15" ht="12.75">
      <c r="B62" s="221" t="s">
        <v>0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48">
        <f>N66</f>
        <v>0</v>
      </c>
    </row>
    <row r="63" spans="2:15" ht="12.75">
      <c r="B63" s="39"/>
      <c r="C63" s="21"/>
      <c r="D63" s="21"/>
      <c r="E63" s="21"/>
      <c r="F63" s="10"/>
      <c r="G63" s="275"/>
      <c r="H63" s="275"/>
      <c r="I63" s="10" t="s">
        <v>9</v>
      </c>
      <c r="J63" s="10" t="s">
        <v>3</v>
      </c>
      <c r="K63" s="131"/>
      <c r="L63" s="10" t="s">
        <v>16</v>
      </c>
      <c r="M63" s="10" t="s">
        <v>7</v>
      </c>
      <c r="N63" s="30">
        <f>G63*K63</f>
        <v>0</v>
      </c>
      <c r="O63" s="38"/>
    </row>
    <row r="64" spans="2:15" ht="12.75">
      <c r="B64" s="43"/>
      <c r="C64" s="12"/>
      <c r="D64" s="12"/>
      <c r="E64" s="12"/>
      <c r="F64" s="8"/>
      <c r="G64" s="275"/>
      <c r="H64" s="275"/>
      <c r="I64" s="8"/>
      <c r="J64" s="8" t="s">
        <v>3</v>
      </c>
      <c r="K64" s="122"/>
      <c r="L64" s="8"/>
      <c r="M64" s="8" t="s">
        <v>7</v>
      </c>
      <c r="N64" s="30">
        <f>G64*K64</f>
        <v>0</v>
      </c>
      <c r="O64" s="38"/>
    </row>
    <row r="65" spans="2:15" ht="12.75">
      <c r="B65" s="37"/>
      <c r="C65" s="6"/>
      <c r="D65" s="6"/>
      <c r="E65" s="6"/>
      <c r="F65" s="6"/>
      <c r="G65" s="275"/>
      <c r="H65" s="275"/>
      <c r="I65" s="6"/>
      <c r="J65" s="6" t="s">
        <v>3</v>
      </c>
      <c r="K65" s="125"/>
      <c r="L65" s="6"/>
      <c r="M65" s="6" t="s">
        <v>7</v>
      </c>
      <c r="N65" s="4">
        <f>G65*K65</f>
        <v>0</v>
      </c>
      <c r="O65" s="38"/>
    </row>
    <row r="66" spans="2:15" ht="12.75">
      <c r="B66" s="223" t="s">
        <v>124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118">
        <f>ROUND((N63+N64+N65)*1.141,2)</f>
        <v>0</v>
      </c>
      <c r="O66" s="38"/>
    </row>
    <row r="67" spans="2:15" ht="15.75" customHeight="1">
      <c r="B67" s="224" t="s">
        <v>11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38"/>
    </row>
    <row r="68" spans="2:15" ht="12.75">
      <c r="B68" s="221" t="s">
        <v>126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48">
        <f>N74</f>
        <v>207160.15</v>
      </c>
    </row>
    <row r="69" spans="2:15" ht="12.75">
      <c r="B69" s="39"/>
      <c r="C69" s="21"/>
      <c r="D69" s="21"/>
      <c r="E69" s="21"/>
      <c r="F69" s="10"/>
      <c r="G69" s="275">
        <v>3.33</v>
      </c>
      <c r="H69" s="275"/>
      <c r="I69" s="10" t="s">
        <v>9</v>
      </c>
      <c r="J69" s="10" t="s">
        <v>3</v>
      </c>
      <c r="K69" s="131">
        <v>25000</v>
      </c>
      <c r="L69" s="10" t="s">
        <v>34</v>
      </c>
      <c r="M69" s="10" t="s">
        <v>7</v>
      </c>
      <c r="N69" s="30">
        <f>ROUND(G69*K69,2)</f>
        <v>83250</v>
      </c>
      <c r="O69" s="38"/>
    </row>
    <row r="70" spans="2:15" ht="12.75">
      <c r="B70" s="43"/>
      <c r="C70" s="12"/>
      <c r="D70" s="12"/>
      <c r="E70" s="12"/>
      <c r="F70" s="8"/>
      <c r="G70" s="275"/>
      <c r="H70" s="275"/>
      <c r="I70" s="8"/>
      <c r="J70" s="8" t="s">
        <v>3</v>
      </c>
      <c r="K70" s="122"/>
      <c r="L70" s="8"/>
      <c r="M70" s="8" t="s">
        <v>7</v>
      </c>
      <c r="N70" s="30">
        <f>ROUND(G70*K70,2)</f>
        <v>0</v>
      </c>
      <c r="O70" s="38"/>
    </row>
    <row r="71" spans="2:15" ht="12.75">
      <c r="B71" s="37"/>
      <c r="C71" s="6"/>
      <c r="D71" s="6"/>
      <c r="E71" s="6"/>
      <c r="F71" s="6"/>
      <c r="G71" s="275"/>
      <c r="H71" s="275"/>
      <c r="I71" s="6"/>
      <c r="J71" s="6" t="s">
        <v>3</v>
      </c>
      <c r="K71" s="125"/>
      <c r="L71" s="6"/>
      <c r="M71" s="6" t="s">
        <v>7</v>
      </c>
      <c r="N71" s="30">
        <f>ROUND(G71*K71,2)</f>
        <v>0</v>
      </c>
      <c r="O71" s="38"/>
    </row>
    <row r="72" spans="2:15" ht="12.75">
      <c r="B72" s="223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11"/>
      <c r="O72" s="38"/>
    </row>
    <row r="73" spans="2:15" ht="12.75">
      <c r="B73" s="226" t="s">
        <v>12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132">
        <v>98310.17</v>
      </c>
      <c r="O73" s="38"/>
    </row>
    <row r="74" spans="2:15" ht="12.75">
      <c r="B74" s="223" t="s">
        <v>124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6"/>
      <c r="N74" s="5">
        <f>ROUND((N69+N70+N71+N73)*1.141,2)</f>
        <v>207160.15</v>
      </c>
      <c r="O74" s="38"/>
    </row>
    <row r="75" spans="2:15" ht="12.75">
      <c r="B75" s="4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"/>
      <c r="O75" s="38"/>
    </row>
    <row r="76" spans="2:15" ht="15" customHeight="1">
      <c r="B76" s="221" t="s">
        <v>13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8"/>
      <c r="O76" s="38"/>
    </row>
    <row r="77" spans="2:15" ht="12.75">
      <c r="B77" s="226" t="s">
        <v>127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48">
        <f>N85</f>
        <v>90113.21</v>
      </c>
    </row>
    <row r="78" spans="2:15" ht="12.75">
      <c r="B78" s="51" t="s">
        <v>14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38"/>
    </row>
    <row r="79" spans="2:15" ht="12.75">
      <c r="B79" s="39"/>
      <c r="C79" s="21"/>
      <c r="D79" s="21"/>
      <c r="E79" s="21"/>
      <c r="F79" s="10"/>
      <c r="G79" s="275">
        <v>19.74</v>
      </c>
      <c r="H79" s="275"/>
      <c r="I79" s="10" t="s">
        <v>9</v>
      </c>
      <c r="J79" s="10" t="s">
        <v>3</v>
      </c>
      <c r="K79" s="131">
        <v>2231</v>
      </c>
      <c r="L79" s="10" t="s">
        <v>16</v>
      </c>
      <c r="M79" s="10" t="s">
        <v>7</v>
      </c>
      <c r="N79" s="30">
        <f>ROUND(G79*K79,2)</f>
        <v>44039.94</v>
      </c>
      <c r="O79" s="38"/>
    </row>
    <row r="80" spans="2:15" ht="12.75">
      <c r="B80" s="43"/>
      <c r="C80" s="12"/>
      <c r="D80" s="12"/>
      <c r="E80" s="12"/>
      <c r="F80" s="8"/>
      <c r="G80" s="275"/>
      <c r="H80" s="275"/>
      <c r="I80" s="10" t="s">
        <v>9</v>
      </c>
      <c r="J80" s="8" t="s">
        <v>3</v>
      </c>
      <c r="K80" s="122"/>
      <c r="L80" s="10" t="s">
        <v>16</v>
      </c>
      <c r="M80" s="8" t="s">
        <v>7</v>
      </c>
      <c r="N80" s="30">
        <f>ROUND(G80*K80,2)</f>
        <v>0</v>
      </c>
      <c r="O80" s="38"/>
    </row>
    <row r="81" spans="2:15" ht="12.75">
      <c r="B81" s="52" t="s">
        <v>15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30"/>
      <c r="O81" s="38"/>
    </row>
    <row r="82" spans="2:15" ht="12.75">
      <c r="B82" s="39"/>
      <c r="C82" s="21"/>
      <c r="D82" s="21"/>
      <c r="E82" s="21"/>
      <c r="F82" s="10"/>
      <c r="G82" s="275">
        <v>15.66</v>
      </c>
      <c r="H82" s="275"/>
      <c r="I82" s="10" t="s">
        <v>9</v>
      </c>
      <c r="J82" s="10" t="s">
        <v>3</v>
      </c>
      <c r="K82" s="131">
        <v>2231</v>
      </c>
      <c r="L82" s="10" t="s">
        <v>16</v>
      </c>
      <c r="M82" s="10" t="s">
        <v>7</v>
      </c>
      <c r="N82" s="30">
        <f>ROUND(G82*K82,2)</f>
        <v>34937.46</v>
      </c>
      <c r="O82" s="38"/>
    </row>
    <row r="83" spans="2:15" ht="12.75">
      <c r="B83" s="39"/>
      <c r="C83" s="21"/>
      <c r="D83" s="21"/>
      <c r="E83" s="21"/>
      <c r="F83" s="10"/>
      <c r="G83" s="278"/>
      <c r="H83" s="278"/>
      <c r="I83" s="10" t="s">
        <v>9</v>
      </c>
      <c r="J83" s="10" t="s">
        <v>3</v>
      </c>
      <c r="K83" s="131"/>
      <c r="L83" s="10" t="s">
        <v>16</v>
      </c>
      <c r="M83" s="10" t="s">
        <v>7</v>
      </c>
      <c r="N83" s="30">
        <f>ROUND(G83*K83,2)</f>
        <v>0</v>
      </c>
      <c r="O83" s="38"/>
    </row>
    <row r="84" spans="2:15" ht="12.75">
      <c r="B84" s="223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"/>
      <c r="O84" s="38"/>
    </row>
    <row r="85" spans="2:15" ht="13.5" thickBot="1">
      <c r="B85" s="230" t="s">
        <v>124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133">
        <f>ROUND((N79+N80+N82+N83)*1.141,2)</f>
        <v>90113.21</v>
      </c>
      <c r="O85" s="4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  <c r="O86" s="6"/>
    </row>
    <row r="87" spans="2:15" ht="12.75">
      <c r="B87" s="157" t="s">
        <v>46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</row>
    <row r="88" spans="2:15" ht="12.75">
      <c r="B88" s="158" t="s">
        <v>47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</row>
    <row r="89" spans="2:15" ht="12.75">
      <c r="B89" s="158" t="s">
        <v>54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</row>
    <row r="90" spans="2:15" ht="13.5" thickBot="1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 t="s">
        <v>9</v>
      </c>
    </row>
    <row r="91" spans="2:15" ht="13.5" thickBot="1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63">
        <f>O93+O98+O103+O108+O112+O117+O122</f>
        <v>37996</v>
      </c>
    </row>
    <row r="92" spans="2:15" ht="12.75">
      <c r="B92" s="54" t="s">
        <v>17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46"/>
    </row>
    <row r="93" spans="2:15" ht="12.75">
      <c r="B93" s="226" t="s">
        <v>0</v>
      </c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48">
        <f>N96</f>
        <v>11832.49</v>
      </c>
    </row>
    <row r="94" spans="2:15" ht="12.75">
      <c r="B94" s="39"/>
      <c r="C94" s="21"/>
      <c r="D94" s="21">
        <v>154.31</v>
      </c>
      <c r="E94" s="21" t="s">
        <v>3</v>
      </c>
      <c r="F94" s="153" t="s">
        <v>111</v>
      </c>
      <c r="G94" s="275">
        <v>925.86</v>
      </c>
      <c r="H94" s="275"/>
      <c r="I94" s="10" t="s">
        <v>9</v>
      </c>
      <c r="J94" s="10" t="s">
        <v>3</v>
      </c>
      <c r="K94" s="131">
        <v>12</v>
      </c>
      <c r="L94" s="10" t="s">
        <v>35</v>
      </c>
      <c r="M94" s="10" t="s">
        <v>7</v>
      </c>
      <c r="N94" s="30">
        <f>ROUND(G94*K94,2)</f>
        <v>11110.32</v>
      </c>
      <c r="O94" s="38"/>
    </row>
    <row r="95" spans="2:15" ht="12.75">
      <c r="B95" s="39"/>
      <c r="C95" s="21"/>
      <c r="D95" s="21"/>
      <c r="E95" s="21"/>
      <c r="F95" s="10"/>
      <c r="G95" s="278"/>
      <c r="H95" s="278"/>
      <c r="I95" s="10" t="s">
        <v>9</v>
      </c>
      <c r="J95" s="10" t="s">
        <v>3</v>
      </c>
      <c r="K95" s="131"/>
      <c r="L95" s="10" t="s">
        <v>35</v>
      </c>
      <c r="M95" s="10" t="s">
        <v>7</v>
      </c>
      <c r="N95" s="30">
        <f>ROUND(G95*K95,2)</f>
        <v>0</v>
      </c>
      <c r="O95" s="38"/>
    </row>
    <row r="96" spans="2:15" ht="12.75">
      <c r="B96" s="223" t="s">
        <v>85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4">
        <f>ROUND((N94+N95)*1.065,2)</f>
        <v>11832.49</v>
      </c>
      <c r="O96" s="38"/>
    </row>
    <row r="97" spans="2:15" ht="12.75">
      <c r="B97" s="37" t="s">
        <v>86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38"/>
    </row>
    <row r="98" spans="2:15" ht="12.75">
      <c r="B98" s="226" t="s">
        <v>0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48">
        <f>N101</f>
        <v>2747.7</v>
      </c>
    </row>
    <row r="99" spans="2:15" ht="12.75">
      <c r="B99" s="39"/>
      <c r="C99" s="21"/>
      <c r="D99" s="21"/>
      <c r="E99" s="21"/>
      <c r="F99" s="10"/>
      <c r="G99" s="275">
        <v>215</v>
      </c>
      <c r="H99" s="275"/>
      <c r="I99" s="10" t="s">
        <v>9</v>
      </c>
      <c r="J99" s="10" t="s">
        <v>3</v>
      </c>
      <c r="K99" s="131">
        <v>12</v>
      </c>
      <c r="L99" s="10" t="s">
        <v>35</v>
      </c>
      <c r="M99" s="10" t="s">
        <v>7</v>
      </c>
      <c r="N99" s="30">
        <f>ROUND(G99*K99,2)</f>
        <v>2580</v>
      </c>
      <c r="O99" s="38"/>
    </row>
    <row r="100" spans="2:15" ht="12.75">
      <c r="B100" s="39"/>
      <c r="C100" s="21"/>
      <c r="D100" s="21"/>
      <c r="E100" s="21"/>
      <c r="F100" s="10"/>
      <c r="G100" s="278"/>
      <c r="H100" s="278"/>
      <c r="I100" s="10"/>
      <c r="J100" s="10" t="s">
        <v>3</v>
      </c>
      <c r="K100" s="131"/>
      <c r="L100" s="10"/>
      <c r="M100" s="10" t="s">
        <v>7</v>
      </c>
      <c r="N100" s="30">
        <f>ROUND(G100*K100,2)</f>
        <v>0</v>
      </c>
      <c r="O100" s="38"/>
    </row>
    <row r="101" spans="2:15" ht="12.75">
      <c r="B101" s="223" t="s">
        <v>85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">
        <f>ROUND((N99+N100)*1.065,2)</f>
        <v>2747.7</v>
      </c>
      <c r="O101" s="38"/>
    </row>
    <row r="102" spans="2:15" ht="12.75">
      <c r="B102" s="37" t="s">
        <v>19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1"/>
      <c r="O102" s="38"/>
    </row>
    <row r="103" spans="2:15" ht="12.75">
      <c r="B103" s="226" t="s">
        <v>0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48">
        <f>N106</f>
        <v>2585.39</v>
      </c>
    </row>
    <row r="104" spans="2:15" ht="12.75">
      <c r="B104" s="39"/>
      <c r="C104" s="21"/>
      <c r="D104" s="21"/>
      <c r="E104" s="21"/>
      <c r="F104" s="10"/>
      <c r="G104" s="275">
        <v>0.25</v>
      </c>
      <c r="H104" s="275"/>
      <c r="I104" s="10" t="s">
        <v>9</v>
      </c>
      <c r="J104" s="10" t="s">
        <v>3</v>
      </c>
      <c r="K104" s="131">
        <v>9710.4</v>
      </c>
      <c r="L104" s="10" t="s">
        <v>110</v>
      </c>
      <c r="M104" s="10" t="s">
        <v>7</v>
      </c>
      <c r="N104" s="30">
        <f>ROUND(G104*K104,2)</f>
        <v>2427.6</v>
      </c>
      <c r="O104" s="38"/>
    </row>
    <row r="105" spans="2:15" ht="12.75">
      <c r="B105" s="39"/>
      <c r="C105" s="21"/>
      <c r="D105" s="21"/>
      <c r="E105" s="21"/>
      <c r="F105" s="10"/>
      <c r="G105" s="278"/>
      <c r="H105" s="278"/>
      <c r="I105" s="10"/>
      <c r="J105" s="10" t="s">
        <v>3</v>
      </c>
      <c r="K105" s="131"/>
      <c r="L105" s="10"/>
      <c r="M105" s="10" t="s">
        <v>7</v>
      </c>
      <c r="N105" s="30">
        <f>ROUND(G105*K105,2)</f>
        <v>0</v>
      </c>
      <c r="O105" s="38"/>
    </row>
    <row r="106" spans="2:15" ht="12.75">
      <c r="B106" s="223" t="s">
        <v>85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">
        <f>ROUND((N104+N105)*1.065,2)</f>
        <v>2585.39</v>
      </c>
      <c r="O106" s="38"/>
    </row>
    <row r="107" spans="2:15" ht="12.75">
      <c r="B107" s="120" t="s">
        <v>87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2"/>
      <c r="O107" s="38"/>
    </row>
    <row r="108" spans="2:15" ht="12.75">
      <c r="B108" s="226" t="s">
        <v>0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48">
        <f>N109+N110</f>
        <v>18072</v>
      </c>
    </row>
    <row r="109" spans="2:15" ht="12.75">
      <c r="B109" s="39"/>
      <c r="C109" s="21"/>
      <c r="D109" s="21"/>
      <c r="E109" s="21"/>
      <c r="F109" s="10"/>
      <c r="G109" s="275">
        <v>1506</v>
      </c>
      <c r="H109" s="275"/>
      <c r="I109" s="10" t="s">
        <v>9</v>
      </c>
      <c r="J109" s="10" t="s">
        <v>3</v>
      </c>
      <c r="K109" s="131">
        <v>12</v>
      </c>
      <c r="L109" s="10" t="s">
        <v>35</v>
      </c>
      <c r="M109" s="10" t="s">
        <v>7</v>
      </c>
      <c r="N109" s="30">
        <f>ROUND(G109*K109,2)</f>
        <v>18072</v>
      </c>
      <c r="O109" s="38"/>
    </row>
    <row r="110" spans="2:15" ht="12.75">
      <c r="B110" s="39"/>
      <c r="C110" s="21"/>
      <c r="D110" s="21"/>
      <c r="E110" s="21"/>
      <c r="F110" s="10"/>
      <c r="G110" s="278"/>
      <c r="H110" s="278"/>
      <c r="I110" s="10"/>
      <c r="J110" s="10" t="s">
        <v>3</v>
      </c>
      <c r="K110" s="131"/>
      <c r="L110" s="10"/>
      <c r="M110" s="10" t="s">
        <v>7</v>
      </c>
      <c r="N110" s="30">
        <f>ROUND(G110*K110,2)</f>
        <v>0</v>
      </c>
      <c r="O110" s="38"/>
    </row>
    <row r="111" spans="2:15" ht="12.75">
      <c r="B111" s="223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4"/>
      <c r="O111" s="38"/>
    </row>
    <row r="112" spans="2:15" ht="12.75">
      <c r="B112" s="281" t="s">
        <v>23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35"/>
      <c r="O112" s="48">
        <f>N114+N115+N116</f>
        <v>0</v>
      </c>
    </row>
    <row r="113" spans="2:15" ht="12.75">
      <c r="B113" s="134"/>
      <c r="C113" s="9" t="s">
        <v>3</v>
      </c>
      <c r="D113" s="20">
        <v>0.02</v>
      </c>
      <c r="E113" s="12" t="s">
        <v>7</v>
      </c>
      <c r="F113" s="209">
        <f>ROUND(B113*D113,2)</f>
        <v>0</v>
      </c>
      <c r="G113" s="209"/>
      <c r="H113" s="209"/>
      <c r="I113" s="12"/>
      <c r="J113" s="6"/>
      <c r="K113" s="20"/>
      <c r="L113" s="20"/>
      <c r="M113" s="6"/>
      <c r="N113" s="5"/>
      <c r="O113" s="38"/>
    </row>
    <row r="114" spans="2:15" ht="12.75">
      <c r="B114" s="223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12"/>
      <c r="N114" s="18"/>
      <c r="O114" s="38"/>
    </row>
    <row r="115" spans="2:15" ht="12.75">
      <c r="B115" s="236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19"/>
      <c r="N115" s="19"/>
      <c r="O115" s="38"/>
    </row>
    <row r="116" spans="2:15" ht="6.75" customHeight="1">
      <c r="B116" s="238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1"/>
      <c r="N116" s="22"/>
      <c r="O116" s="38"/>
    </row>
    <row r="117" spans="2:15" ht="12.75">
      <c r="B117" s="234" t="s">
        <v>24</v>
      </c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48">
        <f>N119+N120+N121</f>
        <v>2758.42</v>
      </c>
    </row>
    <row r="118" spans="2:15" ht="12.75">
      <c r="B118" s="134">
        <v>551684</v>
      </c>
      <c r="C118" s="9" t="s">
        <v>3</v>
      </c>
      <c r="D118" s="23">
        <v>0.005</v>
      </c>
      <c r="E118" s="12" t="s">
        <v>7</v>
      </c>
      <c r="F118" s="209">
        <f>ROUND(B118*D118,2)</f>
        <v>2758.42</v>
      </c>
      <c r="G118" s="209"/>
      <c r="H118" s="209"/>
      <c r="I118" s="12"/>
      <c r="J118" s="6"/>
      <c r="K118" s="240"/>
      <c r="L118" s="240"/>
      <c r="M118" s="6"/>
      <c r="N118" s="5"/>
      <c r="O118" s="38"/>
    </row>
    <row r="119" spans="2:15" ht="12.75">
      <c r="B119" s="223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12"/>
      <c r="N119" s="18">
        <v>2758.42</v>
      </c>
      <c r="O119" s="38"/>
    </row>
    <row r="120" spans="2:15" ht="12.75">
      <c r="B120" s="236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19"/>
      <c r="N120" s="19"/>
      <c r="O120" s="38"/>
    </row>
    <row r="121" spans="2:15" ht="6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1"/>
      <c r="N121" s="22"/>
      <c r="O121" s="38"/>
    </row>
    <row r="122" spans="2:15" ht="12.75">
      <c r="B122" s="43" t="s">
        <v>25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8">
        <f>N123+N124+N125+N126+N127+N128+N129+N130+N131</f>
        <v>0</v>
      </c>
    </row>
    <row r="123" spans="2:15" ht="12.75">
      <c r="B123" s="226" t="s">
        <v>0</v>
      </c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38"/>
    </row>
    <row r="124" spans="2:15" ht="12.75">
      <c r="B124" s="57"/>
      <c r="C124" s="12"/>
      <c r="D124" s="12"/>
      <c r="E124" s="12"/>
      <c r="F124" s="12"/>
      <c r="G124" s="12"/>
      <c r="H124" s="12"/>
      <c r="I124" s="136"/>
      <c r="J124" s="8" t="s">
        <v>3</v>
      </c>
      <c r="K124" s="136"/>
      <c r="L124" s="12" t="s">
        <v>20</v>
      </c>
      <c r="M124" s="8" t="s">
        <v>7</v>
      </c>
      <c r="N124" s="4">
        <f>ROUND(I124*K124,2)</f>
        <v>0</v>
      </c>
      <c r="O124" s="38"/>
    </row>
    <row r="125" spans="2:15" ht="8.25" customHeight="1">
      <c r="B125" s="236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6"/>
      <c r="N125" s="6"/>
      <c r="O125" s="38"/>
    </row>
    <row r="126" spans="2:15" ht="12.75">
      <c r="B126" s="226" t="s">
        <v>0</v>
      </c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38"/>
    </row>
    <row r="127" spans="2:15" ht="12.75">
      <c r="B127" s="57"/>
      <c r="C127" s="12"/>
      <c r="D127" s="12"/>
      <c r="E127" s="12"/>
      <c r="F127" s="12"/>
      <c r="G127" s="12"/>
      <c r="H127" s="12"/>
      <c r="I127" s="136"/>
      <c r="J127" s="6" t="s">
        <v>3</v>
      </c>
      <c r="K127" s="137"/>
      <c r="L127" s="19" t="s">
        <v>20</v>
      </c>
      <c r="M127" s="6" t="s">
        <v>7</v>
      </c>
      <c r="N127" s="5">
        <f>ROUND(I127*K127,2)</f>
        <v>0</v>
      </c>
      <c r="O127" s="38"/>
    </row>
    <row r="128" spans="2:15" ht="12.75">
      <c r="B128" s="223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8"/>
      <c r="N128" s="132"/>
      <c r="O128" s="38"/>
    </row>
    <row r="129" spans="2:15" ht="12.75">
      <c r="B129" s="236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6"/>
      <c r="N129" s="125"/>
      <c r="O129" s="38"/>
    </row>
    <row r="130" spans="2:15" ht="12.75">
      <c r="B130" s="223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8"/>
      <c r="N130" s="132"/>
      <c r="O130" s="38"/>
    </row>
    <row r="131" spans="2:15" ht="13.5" thickBot="1">
      <c r="B131" s="230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45"/>
      <c r="N131" s="138"/>
      <c r="O131" s="42"/>
    </row>
    <row r="132" spans="2:15" ht="7.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6"/>
      <c r="N132" s="6"/>
      <c r="O132" s="6"/>
    </row>
    <row r="133" spans="2:15" ht="12.75">
      <c r="B133" s="157" t="s">
        <v>48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2:15" ht="12.75">
      <c r="B134" s="158" t="s">
        <v>49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</row>
    <row r="135" spans="2:15" ht="12.75">
      <c r="B135" s="158" t="s">
        <v>54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</row>
    <row r="136" spans="2:15" ht="13.5" thickBot="1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 t="s">
        <v>9</v>
      </c>
    </row>
    <row r="137" spans="2:15" ht="13.5" thickBot="1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63">
        <f>O139+O143+O147+O151+O153</f>
        <v>53015</v>
      </c>
    </row>
    <row r="138" spans="2:15" ht="12.75">
      <c r="B138" s="216" t="s">
        <v>26</v>
      </c>
      <c r="C138" s="21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6"/>
    </row>
    <row r="139" spans="2:15" ht="12.75">
      <c r="B139" s="226" t="s">
        <v>0</v>
      </c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48">
        <f>N142</f>
        <v>12486.06</v>
      </c>
    </row>
    <row r="140" spans="2:15" ht="12.75">
      <c r="B140" s="39"/>
      <c r="C140" s="21"/>
      <c r="D140" s="21"/>
      <c r="E140" s="21"/>
      <c r="F140" s="10"/>
      <c r="G140" s="275">
        <v>977</v>
      </c>
      <c r="H140" s="275"/>
      <c r="I140" s="10" t="s">
        <v>9</v>
      </c>
      <c r="J140" s="10" t="s">
        <v>3</v>
      </c>
      <c r="K140" s="131">
        <v>12</v>
      </c>
      <c r="L140" s="10" t="s">
        <v>35</v>
      </c>
      <c r="M140" s="10" t="s">
        <v>7</v>
      </c>
      <c r="N140" s="30">
        <f>ROUND(G140*K140,2)</f>
        <v>11724</v>
      </c>
      <c r="O140" s="38"/>
    </row>
    <row r="141" spans="2:15" ht="12.75">
      <c r="B141" s="39"/>
      <c r="C141" s="21"/>
      <c r="D141" s="21"/>
      <c r="E141" s="21"/>
      <c r="F141" s="10"/>
      <c r="G141" s="278"/>
      <c r="H141" s="278"/>
      <c r="I141" s="10"/>
      <c r="J141" s="10" t="s">
        <v>3</v>
      </c>
      <c r="K141" s="131"/>
      <c r="L141" s="10"/>
      <c r="M141" s="10" t="s">
        <v>7</v>
      </c>
      <c r="N141" s="30">
        <f>ROUND(G141*K141,2)</f>
        <v>0</v>
      </c>
      <c r="O141" s="38"/>
    </row>
    <row r="142" spans="2:15" ht="12.75">
      <c r="B142" s="223" t="s">
        <v>85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31">
        <f>ROUND((N140+N141)*1.065,2)</f>
        <v>12486.06</v>
      </c>
      <c r="O142" s="38"/>
    </row>
    <row r="143" spans="2:15" ht="12.75">
      <c r="B143" s="226" t="s">
        <v>27</v>
      </c>
      <c r="C143" s="227"/>
      <c r="D143" s="275">
        <v>50</v>
      </c>
      <c r="E143" s="275"/>
      <c r="F143" s="8" t="s">
        <v>8</v>
      </c>
      <c r="G143" s="210" t="s">
        <v>3</v>
      </c>
      <c r="H143" s="210"/>
      <c r="I143" s="136">
        <v>328</v>
      </c>
      <c r="J143" s="8" t="s">
        <v>7</v>
      </c>
      <c r="K143" s="209">
        <f>ROUND(D143*I143,2)</f>
        <v>16400</v>
      </c>
      <c r="L143" s="209"/>
      <c r="M143" s="209"/>
      <c r="N143" s="8"/>
      <c r="O143" s="48">
        <f>N146</f>
        <v>19178.52</v>
      </c>
    </row>
    <row r="144" spans="2:15" ht="12.75">
      <c r="B144" s="43"/>
      <c r="C144" s="8"/>
      <c r="D144" s="275">
        <v>8</v>
      </c>
      <c r="E144" s="275"/>
      <c r="F144" s="8" t="s">
        <v>8</v>
      </c>
      <c r="G144" s="210" t="s">
        <v>3</v>
      </c>
      <c r="H144" s="210"/>
      <c r="I144" s="136">
        <v>201</v>
      </c>
      <c r="J144" s="8" t="s">
        <v>7</v>
      </c>
      <c r="K144" s="209">
        <f>ROUND(D144*I144,2)</f>
        <v>1608</v>
      </c>
      <c r="L144" s="209"/>
      <c r="M144" s="209"/>
      <c r="N144" s="2"/>
      <c r="O144" s="38"/>
    </row>
    <row r="145" spans="2:15" ht="12.75">
      <c r="B145" s="37"/>
      <c r="C145" s="6"/>
      <c r="D145" s="275"/>
      <c r="E145" s="275"/>
      <c r="F145" s="6" t="s">
        <v>8</v>
      </c>
      <c r="G145" s="237" t="s">
        <v>3</v>
      </c>
      <c r="H145" s="237"/>
      <c r="I145" s="137"/>
      <c r="J145" s="6" t="s">
        <v>7</v>
      </c>
      <c r="K145" s="209">
        <f>ROUND(D145*I145,2)</f>
        <v>0</v>
      </c>
      <c r="L145" s="209"/>
      <c r="M145" s="209"/>
      <c r="N145" s="6"/>
      <c r="O145" s="38"/>
    </row>
    <row r="146" spans="2:15" ht="12.75">
      <c r="B146" s="223" t="s">
        <v>85</v>
      </c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">
        <f>ROUND((K143+K144+K145)*1.065,2)</f>
        <v>19178.52</v>
      </c>
      <c r="O146" s="38"/>
    </row>
    <row r="147" spans="2:15" ht="12.75">
      <c r="B147" s="226" t="s">
        <v>88</v>
      </c>
      <c r="C147" s="227"/>
      <c r="D147" s="227"/>
      <c r="E147" s="227"/>
      <c r="F147" s="227"/>
      <c r="G147" s="227"/>
      <c r="H147" s="227"/>
      <c r="I147" s="227"/>
      <c r="J147" s="227"/>
      <c r="K147" s="8"/>
      <c r="L147" s="8"/>
      <c r="M147" s="8"/>
      <c r="N147" s="8"/>
      <c r="O147" s="48">
        <f>K149</f>
        <v>16200</v>
      </c>
    </row>
    <row r="148" spans="2:15" ht="12.75">
      <c r="B148" s="226" t="s">
        <v>0</v>
      </c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50"/>
    </row>
    <row r="149" spans="2:15" ht="12.75">
      <c r="B149" s="43"/>
      <c r="C149" s="8"/>
      <c r="D149" s="275">
        <v>18</v>
      </c>
      <c r="E149" s="275"/>
      <c r="F149" s="139" t="s">
        <v>89</v>
      </c>
      <c r="G149" s="210" t="s">
        <v>3</v>
      </c>
      <c r="H149" s="210"/>
      <c r="I149" s="136">
        <v>900</v>
      </c>
      <c r="J149" s="8" t="s">
        <v>7</v>
      </c>
      <c r="K149" s="209">
        <f>ROUND(D149*I149,2)</f>
        <v>16200</v>
      </c>
      <c r="L149" s="209"/>
      <c r="M149" s="209"/>
      <c r="N149" s="2"/>
      <c r="O149" s="38"/>
    </row>
    <row r="150" spans="2:15" ht="8.25" customHeight="1">
      <c r="B150" s="223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8"/>
      <c r="N150" s="2"/>
      <c r="O150" s="38"/>
    </row>
    <row r="151" spans="2:15" ht="12.75">
      <c r="B151" s="226" t="s">
        <v>90</v>
      </c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6"/>
      <c r="N151" s="125">
        <v>150.42</v>
      </c>
      <c r="O151" s="140">
        <f>N151</f>
        <v>150.42</v>
      </c>
    </row>
    <row r="152" spans="2:15" ht="12.75">
      <c r="B152" s="226" t="s">
        <v>0</v>
      </c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8"/>
      <c r="N152" s="2"/>
      <c r="O152" s="38"/>
    </row>
    <row r="153" spans="2:15" ht="12.75">
      <c r="B153" s="226" t="s">
        <v>112</v>
      </c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6"/>
      <c r="N153" s="125">
        <v>5000</v>
      </c>
      <c r="O153" s="140">
        <f>N153+N154+N155+N156+N157+N158+N159</f>
        <v>5000</v>
      </c>
    </row>
    <row r="154" spans="2:15" ht="12.75">
      <c r="B154" s="226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8"/>
      <c r="N154" s="132"/>
      <c r="O154" s="38"/>
    </row>
    <row r="155" spans="2:15" ht="12.75">
      <c r="B155" s="224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6"/>
      <c r="N155" s="125"/>
      <c r="O155" s="38"/>
    </row>
    <row r="156" spans="2:15" ht="12.75">
      <c r="B156" s="226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8"/>
      <c r="N156" s="132"/>
      <c r="O156" s="38"/>
    </row>
    <row r="157" spans="2:15" ht="12.75">
      <c r="B157" s="224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6"/>
      <c r="N157" s="125"/>
      <c r="O157" s="38"/>
    </row>
    <row r="158" spans="2:15" ht="12.75">
      <c r="B158" s="226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8"/>
      <c r="N158" s="132"/>
      <c r="O158" s="38"/>
    </row>
    <row r="159" spans="2:15" ht="13.5" thickBot="1">
      <c r="B159" s="279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45"/>
      <c r="N159" s="138"/>
      <c r="O159" s="42"/>
    </row>
    <row r="160" spans="2:15" ht="39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6"/>
      <c r="N160" s="6"/>
      <c r="O160" s="6"/>
    </row>
    <row r="161" spans="2:15" ht="12.75">
      <c r="B161" s="157" t="s">
        <v>50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</row>
    <row r="162" spans="2:15" ht="12.75">
      <c r="B162" s="158" t="s">
        <v>51</v>
      </c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</row>
    <row r="163" spans="2:15" ht="12.75">
      <c r="B163" s="158" t="s">
        <v>54</v>
      </c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</row>
    <row r="164" spans="2:15" ht="13.5" thickBot="1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 t="s">
        <v>9</v>
      </c>
    </row>
    <row r="165" spans="2:15" ht="13.5" thickBot="1"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66">
        <f>F168+F171+F173+F174+F175+F176</f>
        <v>201865</v>
      </c>
    </row>
    <row r="166" spans="2:15" ht="12.75">
      <c r="B166" s="64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5"/>
      <c r="O166" s="46"/>
    </row>
    <row r="167" spans="2:15" ht="12.75">
      <c r="B167" s="57" t="s">
        <v>28</v>
      </c>
      <c r="C167" s="12"/>
      <c r="D167" s="12"/>
      <c r="E167" s="12"/>
      <c r="F167" s="12"/>
      <c r="G167" s="12"/>
      <c r="H167" s="12"/>
      <c r="I167" s="12"/>
      <c r="J167" s="6"/>
      <c r="K167" s="242"/>
      <c r="L167" s="242"/>
      <c r="M167" s="6"/>
      <c r="N167" s="5"/>
      <c r="O167" s="38"/>
    </row>
    <row r="168" spans="2:15" ht="12.75">
      <c r="B168" s="134">
        <v>1320708.5</v>
      </c>
      <c r="C168" s="3" t="s">
        <v>3</v>
      </c>
      <c r="D168" s="25">
        <v>0.022</v>
      </c>
      <c r="E168" s="12" t="s">
        <v>7</v>
      </c>
      <c r="F168" s="209">
        <f>ROUND(B168*D168,2)</f>
        <v>29055.59</v>
      </c>
      <c r="G168" s="209"/>
      <c r="H168" s="209"/>
      <c r="I168" s="12"/>
      <c r="J168" s="8"/>
      <c r="K168" s="8"/>
      <c r="L168" s="8"/>
      <c r="M168" s="8"/>
      <c r="N168" s="2"/>
      <c r="O168" s="38"/>
    </row>
    <row r="169" spans="2:15" ht="12.75">
      <c r="B169" s="226" t="s">
        <v>113</v>
      </c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8"/>
      <c r="N169" s="4"/>
      <c r="O169" s="38"/>
    </row>
    <row r="170" spans="2:15" ht="12.75">
      <c r="B170" s="59" t="s">
        <v>29</v>
      </c>
      <c r="C170" s="19"/>
      <c r="D170" s="6"/>
      <c r="E170" s="6"/>
      <c r="F170" s="6"/>
      <c r="G170" s="6"/>
      <c r="H170" s="237"/>
      <c r="I170" s="237"/>
      <c r="J170" s="6"/>
      <c r="K170" s="242"/>
      <c r="L170" s="242"/>
      <c r="M170" s="6"/>
      <c r="N170" s="5"/>
      <c r="O170" s="38"/>
    </row>
    <row r="171" spans="2:15" ht="12.75">
      <c r="B171" s="134">
        <v>11347294</v>
      </c>
      <c r="C171" s="3" t="s">
        <v>3</v>
      </c>
      <c r="D171" s="25">
        <v>0.015</v>
      </c>
      <c r="E171" s="12" t="s">
        <v>7</v>
      </c>
      <c r="F171" s="209">
        <f>ROUND(B171*D171,2)</f>
        <v>170209.41</v>
      </c>
      <c r="G171" s="209"/>
      <c r="H171" s="209"/>
      <c r="I171" s="12"/>
      <c r="J171" s="12"/>
      <c r="K171" s="12"/>
      <c r="L171" s="12"/>
      <c r="M171" s="8"/>
      <c r="N171" s="2"/>
      <c r="O171" s="38"/>
    </row>
    <row r="172" spans="2:15" ht="12.75">
      <c r="B172" s="59"/>
      <c r="C172" s="19"/>
      <c r="D172" s="6"/>
      <c r="E172" s="6"/>
      <c r="F172" s="6"/>
      <c r="G172" s="6"/>
      <c r="H172" s="237"/>
      <c r="I172" s="237"/>
      <c r="J172" s="6"/>
      <c r="K172" s="242"/>
      <c r="L172" s="242"/>
      <c r="M172" s="6"/>
      <c r="N172" s="5"/>
      <c r="O172" s="38"/>
    </row>
    <row r="173" spans="2:15" ht="12.75">
      <c r="B173" s="226" t="s">
        <v>31</v>
      </c>
      <c r="C173" s="227"/>
      <c r="D173" s="227"/>
      <c r="E173" s="227"/>
      <c r="F173" s="275"/>
      <c r="G173" s="275"/>
      <c r="H173" s="275"/>
      <c r="I173" s="12"/>
      <c r="J173" s="12"/>
      <c r="K173" s="12"/>
      <c r="L173" s="12"/>
      <c r="M173" s="8"/>
      <c r="N173" s="2"/>
      <c r="O173" s="38"/>
    </row>
    <row r="174" spans="2:15" ht="12.75">
      <c r="B174" s="226" t="s">
        <v>91</v>
      </c>
      <c r="C174" s="227"/>
      <c r="D174" s="227"/>
      <c r="E174" s="227"/>
      <c r="F174" s="275">
        <v>2600</v>
      </c>
      <c r="G174" s="275"/>
      <c r="H174" s="275"/>
      <c r="I174" s="8"/>
      <c r="J174" s="8"/>
      <c r="K174" s="8"/>
      <c r="L174" s="8"/>
      <c r="M174" s="8"/>
      <c r="N174" s="2"/>
      <c r="O174" s="38"/>
    </row>
    <row r="175" spans="2:15" ht="12.75">
      <c r="B175" s="223"/>
      <c r="C175" s="210"/>
      <c r="D175" s="210"/>
      <c r="E175" s="210"/>
      <c r="F175" s="275"/>
      <c r="G175" s="275"/>
      <c r="H175" s="275"/>
      <c r="I175" s="12"/>
      <c r="J175" s="12"/>
      <c r="K175" s="12"/>
      <c r="L175" s="12"/>
      <c r="M175" s="6"/>
      <c r="N175" s="6"/>
      <c r="O175" s="38"/>
    </row>
    <row r="176" spans="2:15" ht="13.5" thickBot="1">
      <c r="B176" s="220"/>
      <c r="C176" s="211"/>
      <c r="D176" s="211"/>
      <c r="E176" s="211"/>
      <c r="F176" s="211"/>
      <c r="G176" s="211"/>
      <c r="H176" s="211"/>
      <c r="I176" s="41"/>
      <c r="J176" s="41"/>
      <c r="K176" s="41"/>
      <c r="L176" s="41"/>
      <c r="M176" s="41"/>
      <c r="N176" s="47"/>
      <c r="O176" s="42"/>
    </row>
    <row r="177" spans="2:15" ht="49.5" customHeight="1">
      <c r="B177" s="9"/>
      <c r="C177" s="9"/>
      <c r="D177" s="9"/>
      <c r="E177" s="9"/>
      <c r="F177" s="9"/>
      <c r="G177" s="9"/>
      <c r="H177" s="9"/>
      <c r="I177" s="6"/>
      <c r="J177" s="6"/>
      <c r="K177" s="6"/>
      <c r="L177" s="6"/>
      <c r="M177" s="6"/>
      <c r="N177" s="6"/>
      <c r="O177" s="6"/>
    </row>
    <row r="178" spans="2:15" ht="12.75">
      <c r="B178" s="157" t="s">
        <v>52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</row>
    <row r="179" spans="2:15" ht="12.75">
      <c r="B179" s="158" t="s">
        <v>53</v>
      </c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</row>
    <row r="180" spans="2:15" ht="12.75">
      <c r="B180" s="158" t="s">
        <v>54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</row>
    <row r="181" spans="2:15" ht="13.5" thickBot="1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 t="s">
        <v>9</v>
      </c>
    </row>
    <row r="182" spans="2:15" ht="13.5" thickBot="1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145">
        <v>166979</v>
      </c>
    </row>
    <row r="183" spans="2:15" ht="24.75" customHeight="1">
      <c r="B183" s="249"/>
      <c r="C183" s="250"/>
      <c r="D183" s="250"/>
      <c r="E183" s="261" t="s">
        <v>56</v>
      </c>
      <c r="F183" s="262"/>
      <c r="G183" s="266" t="s">
        <v>57</v>
      </c>
      <c r="H183" s="266"/>
      <c r="I183" s="266"/>
      <c r="J183" s="266"/>
      <c r="K183" s="85" t="s">
        <v>58</v>
      </c>
      <c r="L183" s="261" t="s">
        <v>59</v>
      </c>
      <c r="M183" s="250"/>
      <c r="N183" s="262"/>
      <c r="O183" s="86"/>
    </row>
    <row r="184" spans="2:15" ht="12.75" customHeight="1">
      <c r="B184" s="142" t="s">
        <v>60</v>
      </c>
      <c r="C184" s="82"/>
      <c r="D184" s="81"/>
      <c r="E184" s="267">
        <f>'900'!C9</f>
        <v>64</v>
      </c>
      <c r="F184" s="268"/>
      <c r="G184" s="257">
        <f>57.12-51.65</f>
        <v>5.469999999999999</v>
      </c>
      <c r="H184" s="257"/>
      <c r="I184" s="257"/>
      <c r="J184" s="257"/>
      <c r="K184" s="71">
        <f>'900'!F9</f>
        <v>248</v>
      </c>
      <c r="L184" s="258">
        <f>E184*G184*K184</f>
        <v>86819.83999999998</v>
      </c>
      <c r="M184" s="259"/>
      <c r="N184" s="260"/>
      <c r="O184" s="87"/>
    </row>
    <row r="185" spans="2:15" ht="12.75">
      <c r="B185" s="142" t="s">
        <v>60</v>
      </c>
      <c r="C185" s="82"/>
      <c r="D185" s="81"/>
      <c r="E185" s="267">
        <f>'900'!C10</f>
        <v>1</v>
      </c>
      <c r="F185" s="268"/>
      <c r="G185" s="257">
        <v>5.47</v>
      </c>
      <c r="H185" s="257"/>
      <c r="I185" s="257"/>
      <c r="J185" s="257"/>
      <c r="K185" s="71">
        <f>'900'!F10</f>
        <v>93.4017</v>
      </c>
      <c r="L185" s="258">
        <f>E185*G185*K185</f>
        <v>510.907299</v>
      </c>
      <c r="M185" s="259"/>
      <c r="N185" s="260"/>
      <c r="O185" s="87"/>
    </row>
    <row r="186" spans="2:15" ht="12.75">
      <c r="B186" s="83" t="s">
        <v>61</v>
      </c>
      <c r="C186" s="70"/>
      <c r="D186" s="81"/>
      <c r="E186" s="267">
        <f>'900'!C11</f>
        <v>0</v>
      </c>
      <c r="F186" s="268"/>
      <c r="G186" s="257">
        <v>57.12</v>
      </c>
      <c r="H186" s="257"/>
      <c r="I186" s="257"/>
      <c r="J186" s="257"/>
      <c r="K186" s="71">
        <f>'900'!F11</f>
        <v>0</v>
      </c>
      <c r="L186" s="258">
        <f>E186*G186*K186</f>
        <v>0</v>
      </c>
      <c r="M186" s="259"/>
      <c r="N186" s="260"/>
      <c r="O186" s="87"/>
    </row>
    <row r="187" spans="2:15" ht="12.75">
      <c r="B187" s="83" t="s">
        <v>62</v>
      </c>
      <c r="C187" s="70"/>
      <c r="D187" s="81"/>
      <c r="E187" s="267">
        <f>'900'!C12</f>
        <v>0</v>
      </c>
      <c r="F187" s="268"/>
      <c r="G187" s="251">
        <v>18.39</v>
      </c>
      <c r="H187" s="251"/>
      <c r="I187" s="251"/>
      <c r="J187" s="251"/>
      <c r="K187" s="71">
        <f>'900'!F12</f>
        <v>248</v>
      </c>
      <c r="L187" s="258">
        <f>E187*G187*K187</f>
        <v>0</v>
      </c>
      <c r="M187" s="259"/>
      <c r="N187" s="260"/>
      <c r="O187" s="87"/>
    </row>
    <row r="188" spans="2:15" ht="12.75">
      <c r="B188" s="83" t="s">
        <v>70</v>
      </c>
      <c r="C188" s="70"/>
      <c r="D188" s="81"/>
      <c r="E188" s="267">
        <f>'900'!C13</f>
        <v>0</v>
      </c>
      <c r="F188" s="268"/>
      <c r="G188" s="251">
        <v>5.47</v>
      </c>
      <c r="H188" s="251"/>
      <c r="I188" s="251"/>
      <c r="J188" s="251"/>
      <c r="K188" s="71">
        <f>'900'!F13</f>
        <v>248</v>
      </c>
      <c r="L188" s="258">
        <f>E188*G188*K188</f>
        <v>0</v>
      </c>
      <c r="M188" s="259"/>
      <c r="N188" s="260"/>
      <c r="O188" s="87"/>
    </row>
    <row r="189" spans="2:15" ht="12.75">
      <c r="B189" s="143"/>
      <c r="C189" s="144"/>
      <c r="D189" s="81"/>
      <c r="E189" s="267"/>
      <c r="F189" s="268"/>
      <c r="G189" s="251"/>
      <c r="H189" s="251"/>
      <c r="I189" s="251"/>
      <c r="J189" s="251"/>
      <c r="K189" s="71"/>
      <c r="L189" s="258"/>
      <c r="M189" s="259"/>
      <c r="N189" s="260"/>
      <c r="O189" s="87"/>
    </row>
    <row r="190" spans="2:15" ht="12.75">
      <c r="B190" s="143"/>
      <c r="C190" s="144"/>
      <c r="D190" s="81"/>
      <c r="E190" s="267"/>
      <c r="F190" s="268"/>
      <c r="G190" s="270"/>
      <c r="H190" s="270"/>
      <c r="I190" s="270"/>
      <c r="J190" s="270"/>
      <c r="K190" s="71"/>
      <c r="L190" s="258"/>
      <c r="M190" s="259"/>
      <c r="N190" s="260"/>
      <c r="O190" s="87"/>
    </row>
    <row r="191" spans="2:15" ht="12.75">
      <c r="B191" s="143"/>
      <c r="C191" s="144"/>
      <c r="D191" s="81"/>
      <c r="E191" s="267"/>
      <c r="F191" s="268"/>
      <c r="G191" s="270"/>
      <c r="H191" s="270"/>
      <c r="I191" s="270"/>
      <c r="J191" s="270"/>
      <c r="K191" s="71"/>
      <c r="L191" s="258"/>
      <c r="M191" s="259"/>
      <c r="N191" s="260"/>
      <c r="O191" s="87"/>
    </row>
    <row r="192" spans="2:15" ht="12.75">
      <c r="B192" s="269" t="s">
        <v>63</v>
      </c>
      <c r="C192" s="161"/>
      <c r="D192" s="161"/>
      <c r="E192" s="267">
        <f>SUM(E184:F191)</f>
        <v>65</v>
      </c>
      <c r="F192" s="268"/>
      <c r="G192" s="270"/>
      <c r="H192" s="270"/>
      <c r="I192" s="270"/>
      <c r="J192" s="270"/>
      <c r="K192" s="99"/>
      <c r="L192" s="258">
        <f>SUM(L184:N191)</f>
        <v>87330.74729899998</v>
      </c>
      <c r="M192" s="271"/>
      <c r="N192" s="272"/>
      <c r="O192" s="87"/>
    </row>
    <row r="193" spans="2:15" ht="12.75">
      <c r="B193" s="269"/>
      <c r="C193" s="161"/>
      <c r="D193" s="161"/>
      <c r="E193" s="161"/>
      <c r="F193" s="161"/>
      <c r="G193" s="161"/>
      <c r="H193" s="161"/>
      <c r="I193" s="161"/>
      <c r="J193" s="161"/>
      <c r="K193" s="160"/>
      <c r="L193" s="273"/>
      <c r="M193" s="210"/>
      <c r="N193" s="274"/>
      <c r="O193" s="87"/>
    </row>
    <row r="194" spans="2:15" ht="13.5" thickBot="1">
      <c r="B194" s="220" t="s">
        <v>64</v>
      </c>
      <c r="C194" s="211"/>
      <c r="D194" s="211"/>
      <c r="E194" s="211"/>
      <c r="F194" s="211"/>
      <c r="G194" s="211"/>
      <c r="H194" s="211"/>
      <c r="I194" s="211"/>
      <c r="J194" s="211"/>
      <c r="K194" s="263"/>
      <c r="L194" s="264">
        <f>O182-L192</f>
        <v>79648.25270100002</v>
      </c>
      <c r="M194" s="212"/>
      <c r="N194" s="265"/>
      <c r="O194" s="88"/>
    </row>
    <row r="196" spans="2:10" s="28" customFormat="1" ht="38.25" customHeight="1">
      <c r="B196" s="177" t="s">
        <v>106</v>
      </c>
      <c r="C196" s="177"/>
      <c r="D196" s="152" t="s">
        <v>32</v>
      </c>
      <c r="E196" s="283"/>
      <c r="F196" s="283"/>
      <c r="G196" s="283"/>
      <c r="H196" s="283"/>
      <c r="I196" s="27"/>
      <c r="J196" s="27"/>
    </row>
    <row r="197" spans="2:11" s="28" customFormat="1" ht="12.75">
      <c r="B197" s="29"/>
      <c r="C197" s="29"/>
      <c r="D197" s="29"/>
      <c r="E197" s="27"/>
      <c r="F197" s="27"/>
      <c r="G197" s="27"/>
      <c r="H197" s="27"/>
      <c r="I197" s="27"/>
      <c r="J197" s="27"/>
      <c r="K197" s="27" t="s">
        <v>33</v>
      </c>
    </row>
    <row r="198" spans="2:11" s="28" customFormat="1" ht="12.75">
      <c r="B198" s="29"/>
      <c r="C198" s="29"/>
      <c r="D198" s="29"/>
      <c r="E198" s="29"/>
      <c r="F198" s="29"/>
      <c r="G198" s="29"/>
      <c r="H198" s="29"/>
      <c r="I198" s="29"/>
      <c r="J198" s="27"/>
      <c r="K198" s="27"/>
    </row>
    <row r="199" spans="2:11" s="28" customFormat="1" ht="12.75">
      <c r="B199" s="177" t="s">
        <v>65</v>
      </c>
      <c r="C199" s="177"/>
      <c r="D199" s="152" t="s">
        <v>32</v>
      </c>
      <c r="E199" s="283"/>
      <c r="F199" s="283"/>
      <c r="G199" s="283"/>
      <c r="H199" s="283"/>
      <c r="I199" s="27"/>
      <c r="J199" s="27"/>
      <c r="K199" s="27"/>
    </row>
    <row r="200" spans="5:11" s="28" customFormat="1" ht="12.75">
      <c r="E200" s="27"/>
      <c r="F200" s="27"/>
      <c r="J200" s="27"/>
      <c r="K200" s="27" t="s">
        <v>33</v>
      </c>
    </row>
    <row r="201" s="28" customFormat="1" ht="12.75"/>
  </sheetData>
  <sheetProtection password="CC7B" sheet="1"/>
  <mergeCells count="206">
    <mergeCell ref="B116:L116"/>
    <mergeCell ref="K145:M145"/>
    <mergeCell ref="B146:M146"/>
    <mergeCell ref="B147:J147"/>
    <mergeCell ref="D145:E145"/>
    <mergeCell ref="B61:N61"/>
    <mergeCell ref="B62:N62"/>
    <mergeCell ref="M7:N7"/>
    <mergeCell ref="M8:N8"/>
    <mergeCell ref="M9:N9"/>
    <mergeCell ref="M10:N10"/>
    <mergeCell ref="B60:M60"/>
    <mergeCell ref="B56:M56"/>
    <mergeCell ref="B53:N53"/>
    <mergeCell ref="B26:N26"/>
    <mergeCell ref="E196:H196"/>
    <mergeCell ref="B194:K194"/>
    <mergeCell ref="E189:F189"/>
    <mergeCell ref="B52:N52"/>
    <mergeCell ref="B96:M96"/>
    <mergeCell ref="G82:H82"/>
    <mergeCell ref="B98:N98"/>
    <mergeCell ref="G80:H80"/>
    <mergeCell ref="G83:H83"/>
    <mergeCell ref="G71:H71"/>
    <mergeCell ref="G100:H100"/>
    <mergeCell ref="B93:N93"/>
    <mergeCell ref="F113:H113"/>
    <mergeCell ref="E199:H199"/>
    <mergeCell ref="B196:C196"/>
    <mergeCell ref="B199:C199"/>
    <mergeCell ref="B175:E175"/>
    <mergeCell ref="F175:H175"/>
    <mergeCell ref="B176:E176"/>
    <mergeCell ref="F176:H176"/>
    <mergeCell ref="B1:O1"/>
    <mergeCell ref="B23:O23"/>
    <mergeCell ref="B24:O24"/>
    <mergeCell ref="H172:I172"/>
    <mergeCell ref="H170:I170"/>
    <mergeCell ref="K170:L170"/>
    <mergeCell ref="F171:H171"/>
    <mergeCell ref="B139:N139"/>
    <mergeCell ref="B128:L128"/>
    <mergeCell ref="G79:H79"/>
    <mergeCell ref="B174:E174"/>
    <mergeCell ref="F174:H174"/>
    <mergeCell ref="B123:N123"/>
    <mergeCell ref="B126:N126"/>
    <mergeCell ref="K172:L172"/>
    <mergeCell ref="F168:H168"/>
    <mergeCell ref="B169:L169"/>
    <mergeCell ref="B159:L159"/>
    <mergeCell ref="D144:E144"/>
    <mergeCell ref="K144:M144"/>
    <mergeCell ref="B156:L156"/>
    <mergeCell ref="B157:L157"/>
    <mergeCell ref="B158:L158"/>
    <mergeCell ref="B150:L150"/>
    <mergeCell ref="B151:L151"/>
    <mergeCell ref="B152:L152"/>
    <mergeCell ref="B155:L155"/>
    <mergeCell ref="B153:L153"/>
    <mergeCell ref="B154:L154"/>
    <mergeCell ref="K149:M149"/>
    <mergeCell ref="G144:H144"/>
    <mergeCell ref="B121:L121"/>
    <mergeCell ref="B133:O133"/>
    <mergeCell ref="B134:O134"/>
    <mergeCell ref="B135:O135"/>
    <mergeCell ref="B142:M142"/>
    <mergeCell ref="G140:H140"/>
    <mergeCell ref="B148:N148"/>
    <mergeCell ref="G145:H145"/>
    <mergeCell ref="B84:M84"/>
    <mergeCell ref="G104:H104"/>
    <mergeCell ref="G105:H105"/>
    <mergeCell ref="G141:H141"/>
    <mergeCell ref="B131:L131"/>
    <mergeCell ref="B129:L129"/>
    <mergeCell ref="B130:L130"/>
    <mergeCell ref="B125:L125"/>
    <mergeCell ref="B138:C138"/>
    <mergeCell ref="G109:H109"/>
    <mergeCell ref="G94:H94"/>
    <mergeCell ref="G95:H95"/>
    <mergeCell ref="G99:H99"/>
    <mergeCell ref="B85:M85"/>
    <mergeCell ref="B87:O87"/>
    <mergeCell ref="B88:O88"/>
    <mergeCell ref="B89:O89"/>
    <mergeCell ref="C27:D27"/>
    <mergeCell ref="F27:N27"/>
    <mergeCell ref="G65:H65"/>
    <mergeCell ref="B77:N77"/>
    <mergeCell ref="G69:H69"/>
    <mergeCell ref="B74:L74"/>
    <mergeCell ref="B76:N76"/>
    <mergeCell ref="B67:N67"/>
    <mergeCell ref="B72:M72"/>
    <mergeCell ref="B68:N68"/>
    <mergeCell ref="B66:M66"/>
    <mergeCell ref="B73:M73"/>
    <mergeCell ref="G63:H63"/>
    <mergeCell ref="G64:H64"/>
    <mergeCell ref="G70:H70"/>
    <mergeCell ref="B38:N38"/>
    <mergeCell ref="B22:O22"/>
    <mergeCell ref="B16:N16"/>
    <mergeCell ref="B57:M57"/>
    <mergeCell ref="G54:H54"/>
    <mergeCell ref="G55:H55"/>
    <mergeCell ref="H40:I40"/>
    <mergeCell ref="H41:I41"/>
    <mergeCell ref="D39:E39"/>
    <mergeCell ref="D40:E40"/>
    <mergeCell ref="B13:O13"/>
    <mergeCell ref="B14:O14"/>
    <mergeCell ref="B6:N6"/>
    <mergeCell ref="D8:F8"/>
    <mergeCell ref="D10:F10"/>
    <mergeCell ref="D7:F7"/>
    <mergeCell ref="D9:F9"/>
    <mergeCell ref="B2:O2"/>
    <mergeCell ref="B3:O3"/>
    <mergeCell ref="B4:O4"/>
    <mergeCell ref="B12:O12"/>
    <mergeCell ref="D42:E42"/>
    <mergeCell ref="B44:L44"/>
    <mergeCell ref="H39:I39"/>
    <mergeCell ref="G59:H59"/>
    <mergeCell ref="G58:H58"/>
    <mergeCell ref="D43:E43"/>
    <mergeCell ref="H43:I43"/>
    <mergeCell ref="H42:I42"/>
    <mergeCell ref="B119:L119"/>
    <mergeCell ref="B111:M111"/>
    <mergeCell ref="B115:L115"/>
    <mergeCell ref="B33:O33"/>
    <mergeCell ref="B34:O34"/>
    <mergeCell ref="B35:O35"/>
    <mergeCell ref="B47:O47"/>
    <mergeCell ref="B48:O48"/>
    <mergeCell ref="B49:O49"/>
    <mergeCell ref="D41:E41"/>
    <mergeCell ref="F118:H118"/>
    <mergeCell ref="B108:N108"/>
    <mergeCell ref="B101:M101"/>
    <mergeCell ref="B103:N103"/>
    <mergeCell ref="B117:N117"/>
    <mergeCell ref="K118:L118"/>
    <mergeCell ref="B106:M106"/>
    <mergeCell ref="G110:H110"/>
    <mergeCell ref="B112:N112"/>
    <mergeCell ref="B114:L114"/>
    <mergeCell ref="K167:L167"/>
    <mergeCell ref="B173:E173"/>
    <mergeCell ref="F173:H173"/>
    <mergeCell ref="B120:L120"/>
    <mergeCell ref="B143:C143"/>
    <mergeCell ref="D143:E143"/>
    <mergeCell ref="K143:M143"/>
    <mergeCell ref="G143:H143"/>
    <mergeCell ref="D149:E149"/>
    <mergeCell ref="G149:H149"/>
    <mergeCell ref="E187:F187"/>
    <mergeCell ref="G188:J188"/>
    <mergeCell ref="G187:J187"/>
    <mergeCell ref="B161:O161"/>
    <mergeCell ref="B162:O162"/>
    <mergeCell ref="B163:O163"/>
    <mergeCell ref="B178:O178"/>
    <mergeCell ref="B179:O179"/>
    <mergeCell ref="B180:O180"/>
    <mergeCell ref="B165:N165"/>
    <mergeCell ref="G191:J191"/>
    <mergeCell ref="L188:N188"/>
    <mergeCell ref="L189:N189"/>
    <mergeCell ref="E188:F188"/>
    <mergeCell ref="G189:J189"/>
    <mergeCell ref="E190:F190"/>
    <mergeCell ref="E191:F191"/>
    <mergeCell ref="L187:N187"/>
    <mergeCell ref="B183:D183"/>
    <mergeCell ref="G183:J183"/>
    <mergeCell ref="G184:J184"/>
    <mergeCell ref="G185:J185"/>
    <mergeCell ref="G186:J186"/>
    <mergeCell ref="E184:F184"/>
    <mergeCell ref="E185:F185"/>
    <mergeCell ref="E183:F183"/>
    <mergeCell ref="E186:F186"/>
    <mergeCell ref="L183:N183"/>
    <mergeCell ref="L184:N184"/>
    <mergeCell ref="L185:N185"/>
    <mergeCell ref="L186:N186"/>
    <mergeCell ref="L194:N194"/>
    <mergeCell ref="B192:D192"/>
    <mergeCell ref="G192:J192"/>
    <mergeCell ref="L190:N190"/>
    <mergeCell ref="L191:N191"/>
    <mergeCell ref="G190:J190"/>
    <mergeCell ref="E192:F192"/>
    <mergeCell ref="L192:N192"/>
    <mergeCell ref="L193:N193"/>
    <mergeCell ref="B193:K193"/>
  </mergeCells>
  <printOptions/>
  <pageMargins left="0.2" right="0.21" top="0.24" bottom="0.37" header="0.17" footer="0.28"/>
  <pageSetup horizontalDpi="600" verticalDpi="600" orientation="portrait" paperSize="9" scale="89" r:id="rId1"/>
  <rowBreaks count="3" manualBreakCount="3">
    <brk id="46" max="255" man="1"/>
    <brk id="85" max="255" man="1"/>
    <brk id="1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B17" sqref="B17:C17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5.003906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4" max="14" width="2.00390625" style="0" customWidth="1"/>
    <col min="15" max="15" width="13.125" style="0" customWidth="1"/>
  </cols>
  <sheetData>
    <row r="1" spans="2:15" ht="24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.75">
      <c r="A2" s="1"/>
      <c r="B2" s="157" t="s">
        <v>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2.75">
      <c r="A3" s="1"/>
      <c r="B3" s="158" t="s">
        <v>53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>
      <c r="A4" s="1"/>
      <c r="B4" s="158" t="s">
        <v>94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3.5" thickBot="1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 t="s">
        <v>9</v>
      </c>
    </row>
    <row r="6" spans="1:15" ht="13.5" thickBot="1">
      <c r="A6" s="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47">
        <f>ROUND(L12,0)</f>
        <v>282683</v>
      </c>
    </row>
    <row r="7" spans="1:15" ht="32.25" customHeight="1">
      <c r="A7" s="1"/>
      <c r="B7" s="249"/>
      <c r="C7" s="250"/>
      <c r="D7" s="250"/>
      <c r="E7" s="261" t="s">
        <v>56</v>
      </c>
      <c r="F7" s="262"/>
      <c r="G7" s="266" t="s">
        <v>57</v>
      </c>
      <c r="H7" s="266"/>
      <c r="I7" s="266"/>
      <c r="J7" s="266"/>
      <c r="K7" s="85" t="s">
        <v>58</v>
      </c>
      <c r="L7" s="261" t="s">
        <v>59</v>
      </c>
      <c r="M7" s="250"/>
      <c r="N7" s="262"/>
      <c r="O7" s="86"/>
    </row>
    <row r="8" spans="1:15" ht="12.75">
      <c r="A8" s="1"/>
      <c r="B8" s="252" t="s">
        <v>79</v>
      </c>
      <c r="C8" s="253"/>
      <c r="D8" s="254"/>
      <c r="E8" s="255">
        <v>85</v>
      </c>
      <c r="F8" s="256"/>
      <c r="G8" s="257">
        <v>13.41</v>
      </c>
      <c r="H8" s="257"/>
      <c r="I8" s="257"/>
      <c r="J8" s="257"/>
      <c r="K8" s="71">
        <v>248</v>
      </c>
      <c r="L8" s="258">
        <f>E8*G8*K8</f>
        <v>282682.8</v>
      </c>
      <c r="M8" s="259"/>
      <c r="N8" s="260"/>
      <c r="O8" s="87"/>
    </row>
    <row r="9" spans="1:15" ht="12.75">
      <c r="A9" s="1"/>
      <c r="B9" s="252" t="s">
        <v>79</v>
      </c>
      <c r="C9" s="253"/>
      <c r="D9" s="254"/>
      <c r="E9" s="255"/>
      <c r="F9" s="256"/>
      <c r="G9" s="257">
        <v>13.41</v>
      </c>
      <c r="H9" s="257"/>
      <c r="I9" s="257"/>
      <c r="J9" s="257"/>
      <c r="K9" s="146"/>
      <c r="L9" s="258">
        <f>E9*G9*K9</f>
        <v>0</v>
      </c>
      <c r="M9" s="259"/>
      <c r="N9" s="260"/>
      <c r="O9" s="87"/>
    </row>
    <row r="10" spans="1:15" ht="12.75">
      <c r="A10" s="1"/>
      <c r="B10" s="252"/>
      <c r="C10" s="253"/>
      <c r="D10" s="254"/>
      <c r="E10" s="267"/>
      <c r="F10" s="268"/>
      <c r="G10" s="257"/>
      <c r="H10" s="257"/>
      <c r="I10" s="257"/>
      <c r="J10" s="257"/>
      <c r="K10" s="71"/>
      <c r="L10" s="258">
        <f>E10*G10*K10</f>
        <v>0</v>
      </c>
      <c r="M10" s="259"/>
      <c r="N10" s="260"/>
      <c r="O10" s="87"/>
    </row>
    <row r="11" spans="1:15" ht="12.75">
      <c r="A11" s="1"/>
      <c r="B11" s="252"/>
      <c r="C11" s="253"/>
      <c r="D11" s="254"/>
      <c r="E11" s="267"/>
      <c r="F11" s="268"/>
      <c r="G11" s="251"/>
      <c r="H11" s="251"/>
      <c r="I11" s="251"/>
      <c r="J11" s="251"/>
      <c r="K11" s="71"/>
      <c r="L11" s="258">
        <f>E11*G11*K11</f>
        <v>0</v>
      </c>
      <c r="M11" s="259"/>
      <c r="N11" s="260"/>
      <c r="O11" s="87"/>
    </row>
    <row r="12" spans="1:15" ht="13.5" thickBot="1">
      <c r="A12" s="1"/>
      <c r="B12" s="220"/>
      <c r="C12" s="211"/>
      <c r="D12" s="211"/>
      <c r="E12" s="211"/>
      <c r="F12" s="211"/>
      <c r="G12" s="211"/>
      <c r="H12" s="211"/>
      <c r="I12" s="211"/>
      <c r="J12" s="211"/>
      <c r="K12" s="263"/>
      <c r="L12" s="292">
        <f>SUM(L8:N11)</f>
        <v>282682.8</v>
      </c>
      <c r="M12" s="293"/>
      <c r="N12" s="294"/>
      <c r="O12" s="88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" customFormat="1" ht="94.5" customHeight="1">
      <c r="A14" s="28"/>
      <c r="B14" s="177" t="s">
        <v>106</v>
      </c>
      <c r="C14" s="177"/>
      <c r="D14" s="27" t="s">
        <v>32</v>
      </c>
      <c r="E14" s="177"/>
      <c r="F14" s="177"/>
      <c r="G14" s="177"/>
      <c r="H14" s="177"/>
      <c r="I14" s="27"/>
      <c r="J14" s="27"/>
      <c r="K14" s="28"/>
      <c r="L14" s="28"/>
      <c r="M14" s="28"/>
      <c r="N14" s="28"/>
      <c r="O14" s="28"/>
    </row>
    <row r="15" spans="1:15" s="1" customFormat="1" ht="12.75">
      <c r="A15" s="28"/>
      <c r="B15" s="29"/>
      <c r="C15" s="29"/>
      <c r="D15" s="29"/>
      <c r="E15" s="27" t="s">
        <v>33</v>
      </c>
      <c r="F15" s="27"/>
      <c r="G15" s="29"/>
      <c r="H15" s="29"/>
      <c r="I15" s="29"/>
      <c r="J15" s="29"/>
      <c r="K15" s="28"/>
      <c r="L15" s="28"/>
      <c r="M15" s="28"/>
      <c r="N15" s="28"/>
      <c r="O15" s="28"/>
    </row>
    <row r="16" spans="1:15" s="1" customFormat="1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28"/>
      <c r="N16" s="28"/>
      <c r="O16" s="28"/>
    </row>
    <row r="17" spans="1:15" s="1" customFormat="1" ht="12.75">
      <c r="A17" s="28"/>
      <c r="B17" s="177" t="s">
        <v>107</v>
      </c>
      <c r="C17" s="177"/>
      <c r="D17" s="27" t="s">
        <v>32</v>
      </c>
      <c r="E17" s="177"/>
      <c r="F17" s="177"/>
      <c r="G17" s="177"/>
      <c r="H17" s="177"/>
      <c r="I17" s="27"/>
      <c r="J17" s="27"/>
      <c r="K17" s="28"/>
      <c r="L17" s="28"/>
      <c r="M17" s="28"/>
      <c r="N17" s="28"/>
      <c r="O17" s="28"/>
    </row>
    <row r="18" spans="1:15" s="1" customFormat="1" ht="12.75">
      <c r="A18" s="28"/>
      <c r="B18" s="28"/>
      <c r="C18" s="28"/>
      <c r="D18" s="28"/>
      <c r="E18" s="27" t="s">
        <v>33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="151" customFormat="1" ht="12.75"/>
    <row r="21" s="151" customFormat="1" ht="12.75"/>
    <row r="22" s="151" customFormat="1" ht="12.75"/>
  </sheetData>
  <sheetProtection password="CC7B" sheet="1" objects="1" scenarios="1"/>
  <mergeCells count="30">
    <mergeCell ref="B7:D7"/>
    <mergeCell ref="E7:F7"/>
    <mergeCell ref="G7:J7"/>
    <mergeCell ref="L7:N7"/>
    <mergeCell ref="B1:O1"/>
    <mergeCell ref="B2:O2"/>
    <mergeCell ref="B3:O3"/>
    <mergeCell ref="B4:O4"/>
    <mergeCell ref="B9:D9"/>
    <mergeCell ref="E9:F9"/>
    <mergeCell ref="G9:J9"/>
    <mergeCell ref="L9:N9"/>
    <mergeCell ref="B8:D8"/>
    <mergeCell ref="E8:F8"/>
    <mergeCell ref="G8:J8"/>
    <mergeCell ref="L8:N8"/>
    <mergeCell ref="L10:N10"/>
    <mergeCell ref="B11:D11"/>
    <mergeCell ref="E11:F11"/>
    <mergeCell ref="G11:J11"/>
    <mergeCell ref="L11:N11"/>
    <mergeCell ref="B17:C17"/>
    <mergeCell ref="E17:H17"/>
    <mergeCell ref="B10:D10"/>
    <mergeCell ref="E10:F10"/>
    <mergeCell ref="G10:J10"/>
    <mergeCell ref="B12:K12"/>
    <mergeCell ref="L12:N12"/>
    <mergeCell ref="B14:C14"/>
    <mergeCell ref="E14:H14"/>
  </mergeCells>
  <printOptions/>
  <pageMargins left="0.3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8"/>
  <sheetViews>
    <sheetView zoomScalePageLayoutView="0" workbookViewId="0" topLeftCell="B1">
      <selection activeCell="B9" sqref="B9:N9"/>
    </sheetView>
  </sheetViews>
  <sheetFormatPr defaultColWidth="9.00390625" defaultRowHeight="12.75"/>
  <cols>
    <col min="1" max="1" width="9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27" customHeight="1">
      <c r="B1" s="162" t="s">
        <v>97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2.75">
      <c r="B3" s="157" t="s">
        <v>48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>
      <c r="B4" s="158" t="s">
        <v>101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2:15" ht="12.75">
      <c r="B5" s="158" t="s">
        <v>103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3.5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9</v>
      </c>
    </row>
    <row r="7" spans="2:15" ht="13.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10">
        <f>O8</f>
        <v>0</v>
      </c>
    </row>
    <row r="8" spans="2:15" ht="12.75">
      <c r="B8" s="226" t="s">
        <v>104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12"/>
      <c r="N8" s="148"/>
      <c r="O8" s="48">
        <f>N8</f>
        <v>0</v>
      </c>
    </row>
    <row r="9" spans="2:15" ht="12.75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"/>
    </row>
    <row r="10" spans="2:15" ht="12.75">
      <c r="B10" s="57"/>
      <c r="C10" s="12"/>
      <c r="D10" s="12"/>
      <c r="E10" s="12"/>
      <c r="F10" s="12"/>
      <c r="G10" s="12"/>
      <c r="H10" s="12"/>
      <c r="I10" s="12"/>
      <c r="J10" s="8"/>
      <c r="K10" s="12"/>
      <c r="L10" s="12"/>
      <c r="M10" s="8"/>
      <c r="N10" s="4">
        <f>ROUND(I10*K10,2)</f>
        <v>0</v>
      </c>
      <c r="O10" s="38"/>
    </row>
    <row r="11" spans="2:15" ht="13.5" thickBo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45"/>
      <c r="N11" s="45"/>
      <c r="O11" s="42"/>
    </row>
    <row r="12" spans="2:15" ht="39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6"/>
      <c r="O12" s="6"/>
    </row>
    <row r="14" spans="2:10" s="28" customFormat="1" ht="12.75">
      <c r="B14" s="177" t="s">
        <v>66</v>
      </c>
      <c r="C14" s="177"/>
      <c r="D14" s="27" t="s">
        <v>32</v>
      </c>
      <c r="E14" s="177"/>
      <c r="F14" s="177"/>
      <c r="G14" s="177"/>
      <c r="H14" s="177"/>
      <c r="I14" s="27"/>
      <c r="J14" s="27"/>
    </row>
    <row r="15" spans="2:10" s="28" customFormat="1" ht="12.75">
      <c r="B15" s="29"/>
      <c r="C15" s="29"/>
      <c r="D15" s="29"/>
      <c r="E15" s="27" t="s">
        <v>33</v>
      </c>
      <c r="F15" s="27"/>
      <c r="G15" s="29"/>
      <c r="H15" s="29"/>
      <c r="I15" s="29"/>
      <c r="J15" s="29"/>
    </row>
    <row r="16" spans="2:10" s="28" customFormat="1" ht="12.75">
      <c r="B16" s="29"/>
      <c r="C16" s="29"/>
      <c r="D16" s="29"/>
      <c r="E16" s="29"/>
      <c r="F16" s="29"/>
      <c r="G16" s="29"/>
      <c r="H16" s="29"/>
      <c r="I16" s="29"/>
      <c r="J16" s="29"/>
    </row>
    <row r="17" spans="2:10" s="28" customFormat="1" ht="12.75">
      <c r="B17" s="177" t="s">
        <v>65</v>
      </c>
      <c r="C17" s="177"/>
      <c r="D17" s="27" t="s">
        <v>32</v>
      </c>
      <c r="E17" s="177"/>
      <c r="F17" s="177"/>
      <c r="G17" s="177"/>
      <c r="H17" s="177"/>
      <c r="I17" s="27"/>
      <c r="J17" s="27"/>
    </row>
    <row r="18" spans="5:6" s="28" customFormat="1" ht="12.75">
      <c r="E18" s="27" t="s">
        <v>33</v>
      </c>
      <c r="F18" s="27"/>
    </row>
    <row r="19" s="28" customFormat="1" ht="12.75"/>
  </sheetData>
  <sheetProtection password="CC7B" sheet="1" objects="1" scenarios="1"/>
  <mergeCells count="11">
    <mergeCell ref="B8:L8"/>
    <mergeCell ref="B9:N9"/>
    <mergeCell ref="B1:O1"/>
    <mergeCell ref="B3:O3"/>
    <mergeCell ref="B4:O4"/>
    <mergeCell ref="B5:O5"/>
    <mergeCell ref="B11:L11"/>
    <mergeCell ref="B14:C14"/>
    <mergeCell ref="E14:H14"/>
    <mergeCell ref="B17:C17"/>
    <mergeCell ref="E17:H17"/>
  </mergeCells>
  <printOptions/>
  <pageMargins left="0.2" right="0.21" top="0.24" bottom="0.37" header="0.17" footer="0.28"/>
  <pageSetup horizontalDpi="600" verticalDpi="600" orientation="portrait" paperSize="9" scale="92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izmailova</dc:creator>
  <cp:keywords/>
  <dc:description/>
  <cp:lastModifiedBy>-</cp:lastModifiedBy>
  <cp:lastPrinted>2011-01-12T09:32:53Z</cp:lastPrinted>
  <dcterms:created xsi:type="dcterms:W3CDTF">2009-02-26T08:32:53Z</dcterms:created>
  <dcterms:modified xsi:type="dcterms:W3CDTF">2011-03-18T10:39:10Z</dcterms:modified>
  <cp:category/>
  <cp:version/>
  <cp:contentType/>
  <cp:contentStatus/>
</cp:coreProperties>
</file>